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1"/>
  </bookViews>
  <sheets>
    <sheet name="бак_нир" sheetId="1" r:id="rId1"/>
    <sheet name="бак_проект" sheetId="2" r:id="rId2"/>
    <sheet name="маг_нир" sheetId="3" r:id="rId3"/>
    <sheet name="маг_проект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выбор" localSheetId="2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M6" i="3" l="1"/>
  <c r="O6" i="3" s="1"/>
  <c r="N6" i="3"/>
  <c r="M7" i="3"/>
  <c r="N7" i="3"/>
  <c r="O7" i="3"/>
  <c r="Q7" i="3" s="1"/>
  <c r="P7" i="3"/>
  <c r="R7" i="3" s="1"/>
  <c r="M8" i="3"/>
  <c r="O8" i="3" s="1"/>
  <c r="N8" i="3"/>
  <c r="M9" i="3"/>
  <c r="N9" i="3"/>
  <c r="O9" i="3"/>
  <c r="Q9" i="3" s="1"/>
  <c r="P9" i="3"/>
  <c r="R9" i="3" s="1"/>
  <c r="M10" i="3"/>
  <c r="O10" i="3" s="1"/>
  <c r="N10" i="3"/>
  <c r="M11" i="3"/>
  <c r="N11" i="3"/>
  <c r="O11" i="3"/>
  <c r="Q11" i="3" s="1"/>
  <c r="P11" i="3"/>
  <c r="R11" i="3" s="1"/>
  <c r="M13" i="3"/>
  <c r="N13" i="3"/>
  <c r="O13" i="3"/>
  <c r="Q13" i="3" s="1"/>
  <c r="P13" i="3"/>
  <c r="R13" i="3" s="1"/>
  <c r="M14" i="3"/>
  <c r="O14" i="3" s="1"/>
  <c r="N14" i="3"/>
  <c r="R5" i="3"/>
  <c r="M5" i="3"/>
  <c r="Q8" i="3" l="1"/>
  <c r="P8" i="3"/>
  <c r="R8" i="3" s="1"/>
  <c r="Q14" i="3"/>
  <c r="P14" i="3"/>
  <c r="R14" i="3" s="1"/>
  <c r="Q10" i="3"/>
  <c r="P10" i="3"/>
  <c r="R10" i="3" s="1"/>
  <c r="Q6" i="3"/>
  <c r="P6" i="3"/>
  <c r="R6" i="3" s="1"/>
  <c r="L20" i="2"/>
  <c r="M20" i="2" s="1"/>
  <c r="O5" i="3"/>
  <c r="L10" i="4"/>
  <c r="M10" i="4" s="1"/>
  <c r="N9" i="4"/>
  <c r="O9" i="4" s="1"/>
  <c r="L9" i="4"/>
  <c r="M9" i="4" s="1"/>
  <c r="L8" i="4"/>
  <c r="M8" i="4" s="1"/>
  <c r="N7" i="4"/>
  <c r="O7" i="4" s="1"/>
  <c r="L7" i="4"/>
  <c r="M7" i="4" s="1"/>
  <c r="L6" i="4"/>
  <c r="M6" i="4" s="1"/>
  <c r="N5" i="4"/>
  <c r="O5" i="4" s="1"/>
  <c r="L5" i="4"/>
  <c r="M5" i="4" s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N6" i="1"/>
  <c r="O6" i="1" s="1"/>
  <c r="N7" i="1"/>
  <c r="O7" i="1" s="1"/>
  <c r="N8" i="1"/>
  <c r="O8" i="1" s="1"/>
  <c r="N9" i="1"/>
  <c r="O9" i="1" s="1"/>
  <c r="N10" i="1"/>
  <c r="O10" i="1" s="1"/>
  <c r="N5" i="1"/>
  <c r="P5" i="1" s="1"/>
  <c r="N20" i="2" l="1"/>
  <c r="P5" i="3"/>
  <c r="Q5" i="3"/>
  <c r="N5" i="3"/>
  <c r="P5" i="4"/>
  <c r="Q5" i="4" s="1"/>
  <c r="N6" i="4"/>
  <c r="P7" i="4"/>
  <c r="Q7" i="4" s="1"/>
  <c r="N8" i="4"/>
  <c r="P9" i="4"/>
  <c r="Q9" i="4" s="1"/>
  <c r="N10" i="4"/>
  <c r="P10" i="1"/>
  <c r="Q10" i="1" s="1"/>
  <c r="O5" i="1"/>
  <c r="P8" i="1"/>
  <c r="Q8" i="1" s="1"/>
  <c r="P6" i="1"/>
  <c r="Q6" i="1" s="1"/>
  <c r="Q5" i="1"/>
  <c r="P9" i="1"/>
  <c r="Q9" i="1" s="1"/>
  <c r="P7" i="1"/>
  <c r="Q7" i="1" s="1"/>
  <c r="P20" i="2" l="1"/>
  <c r="O20" i="2"/>
  <c r="Q20" i="2" s="1"/>
  <c r="O8" i="4"/>
  <c r="P8" i="4"/>
  <c r="P10" i="4"/>
  <c r="O10" i="4"/>
  <c r="Q10" i="4" s="1"/>
  <c r="P6" i="4"/>
  <c r="O6" i="4"/>
  <c r="Q6" i="4" s="1"/>
  <c r="Q8" i="4" l="1"/>
  <c r="G7" i="4" l="1"/>
  <c r="G6" i="4"/>
  <c r="G8" i="4"/>
  <c r="G9" i="4"/>
  <c r="G10" i="4"/>
  <c r="G5" i="4"/>
  <c r="G6" i="3" l="1"/>
  <c r="G7" i="3"/>
  <c r="G8" i="3"/>
  <c r="G9" i="3"/>
  <c r="G10" i="3"/>
  <c r="G11" i="3"/>
  <c r="G13" i="3"/>
  <c r="G14" i="3"/>
  <c r="G5" i="3"/>
  <c r="G6" i="2" l="1"/>
  <c r="L6" i="2" s="1"/>
  <c r="G7" i="2"/>
  <c r="L7" i="2" s="1"/>
  <c r="G8" i="2"/>
  <c r="L8" i="2" s="1"/>
  <c r="G9" i="2"/>
  <c r="L9" i="2" s="1"/>
  <c r="G10" i="2"/>
  <c r="L10" i="2" s="1"/>
  <c r="G11" i="2"/>
  <c r="L11" i="2" s="1"/>
  <c r="G12" i="2"/>
  <c r="L12" i="2" s="1"/>
  <c r="G13" i="2"/>
  <c r="L13" i="2" s="1"/>
  <c r="G14" i="2"/>
  <c r="L14" i="2" s="1"/>
  <c r="G15" i="2"/>
  <c r="L15" i="2" s="1"/>
  <c r="G16" i="2"/>
  <c r="L16" i="2" s="1"/>
  <c r="G17" i="2"/>
  <c r="L17" i="2" s="1"/>
  <c r="G18" i="2"/>
  <c r="L18" i="2" s="1"/>
  <c r="G19" i="2"/>
  <c r="L19" i="2" s="1"/>
  <c r="G5" i="2"/>
  <c r="L5" i="2" s="1"/>
  <c r="E8" i="1" l="1"/>
  <c r="G6" i="1"/>
  <c r="G7" i="1"/>
  <c r="G8" i="1"/>
  <c r="G9" i="1"/>
  <c r="G10" i="1"/>
  <c r="G5" i="1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I6" i="4" l="1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I27" i="4"/>
  <c r="J27" i="4"/>
  <c r="I28" i="4"/>
  <c r="J28" i="4"/>
  <c r="I29" i="4"/>
  <c r="J29" i="4"/>
  <c r="I30" i="4"/>
  <c r="J30" i="4"/>
  <c r="I31" i="4"/>
  <c r="J31" i="4"/>
  <c r="I32" i="4"/>
  <c r="J32" i="4"/>
  <c r="I33" i="4"/>
  <c r="J33" i="4"/>
  <c r="I34" i="4"/>
  <c r="J34" i="4"/>
  <c r="J5" i="4"/>
  <c r="I5" i="4"/>
  <c r="H6" i="4" l="1"/>
  <c r="H7" i="4"/>
  <c r="H8" i="4"/>
  <c r="H9" i="4"/>
  <c r="H10" i="4"/>
  <c r="H5" i="4"/>
  <c r="F6" i="4" l="1"/>
  <c r="F7" i="4"/>
  <c r="F8" i="4"/>
  <c r="F9" i="4"/>
  <c r="F10" i="4"/>
  <c r="F5" i="4"/>
  <c r="E6" i="4"/>
  <c r="E7" i="4"/>
  <c r="E8" i="4"/>
  <c r="K8" i="4" s="1"/>
  <c r="E9" i="4"/>
  <c r="E10" i="4"/>
  <c r="E5" i="4"/>
  <c r="K10" i="4" l="1"/>
  <c r="K6" i="4"/>
  <c r="K9" i="4"/>
  <c r="K5" i="4"/>
  <c r="K7" i="4"/>
  <c r="E6" i="3"/>
  <c r="F6" i="3"/>
  <c r="H6" i="3"/>
  <c r="I6" i="3"/>
  <c r="J6" i="3"/>
  <c r="K6" i="3"/>
  <c r="E7" i="3"/>
  <c r="F7" i="3"/>
  <c r="H7" i="3"/>
  <c r="I7" i="3"/>
  <c r="J7" i="3"/>
  <c r="K7" i="3"/>
  <c r="E8" i="3"/>
  <c r="F8" i="3"/>
  <c r="H8" i="3"/>
  <c r="I8" i="3"/>
  <c r="J8" i="3"/>
  <c r="K8" i="3"/>
  <c r="E9" i="3"/>
  <c r="F9" i="3"/>
  <c r="H9" i="3"/>
  <c r="I9" i="3"/>
  <c r="J9" i="3"/>
  <c r="K9" i="3"/>
  <c r="E10" i="3"/>
  <c r="F10" i="3"/>
  <c r="H10" i="3"/>
  <c r="I10" i="3"/>
  <c r="J10" i="3"/>
  <c r="K10" i="3"/>
  <c r="E11" i="3"/>
  <c r="F11" i="3"/>
  <c r="H11" i="3"/>
  <c r="I11" i="3"/>
  <c r="J11" i="3"/>
  <c r="K11" i="3"/>
  <c r="E13" i="3"/>
  <c r="F13" i="3"/>
  <c r="H13" i="3"/>
  <c r="I13" i="3"/>
  <c r="J13" i="3"/>
  <c r="K13" i="3"/>
  <c r="E14" i="3"/>
  <c r="F14" i="3"/>
  <c r="H14" i="3"/>
  <c r="I14" i="3"/>
  <c r="J14" i="3"/>
  <c r="K14" i="3"/>
  <c r="K5" i="3"/>
  <c r="J5" i="3"/>
  <c r="L13" i="3" l="1"/>
  <c r="L10" i="3"/>
  <c r="L8" i="3"/>
  <c r="L6" i="3"/>
  <c r="L14" i="3"/>
  <c r="L11" i="3"/>
  <c r="L9" i="3"/>
  <c r="L7" i="3"/>
  <c r="I5" i="3"/>
  <c r="H5" i="3"/>
  <c r="F5" i="3"/>
  <c r="E5" i="3"/>
  <c r="L5" i="3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5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5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5" i="2"/>
  <c r="F6" i="2" l="1"/>
  <c r="K6" i="2" s="1"/>
  <c r="F7" i="2"/>
  <c r="K7" i="2" s="1"/>
  <c r="F8" i="2"/>
  <c r="K8" i="2" s="1"/>
  <c r="F9" i="2"/>
  <c r="K9" i="2" s="1"/>
  <c r="F10" i="2"/>
  <c r="K10" i="2" s="1"/>
  <c r="F11" i="2"/>
  <c r="K11" i="2" s="1"/>
  <c r="F12" i="2"/>
  <c r="K12" i="2" s="1"/>
  <c r="F13" i="2"/>
  <c r="K13" i="2" s="1"/>
  <c r="F14" i="2"/>
  <c r="K14" i="2" s="1"/>
  <c r="F15" i="2"/>
  <c r="K15" i="2" s="1"/>
  <c r="F16" i="2"/>
  <c r="K16" i="2" s="1"/>
  <c r="F17" i="2"/>
  <c r="K17" i="2" s="1"/>
  <c r="F18" i="2"/>
  <c r="K18" i="2" s="1"/>
  <c r="F19" i="2"/>
  <c r="K19" i="2" s="1"/>
  <c r="F20" i="2"/>
  <c r="K20" i="2" s="1"/>
  <c r="F5" i="2"/>
  <c r="K5" i="2" s="1"/>
  <c r="O5" i="2" l="1"/>
  <c r="N5" i="2"/>
  <c r="P5" i="2" s="1"/>
  <c r="M5" i="2"/>
  <c r="N17" i="2"/>
  <c r="O17" i="2" s="1"/>
  <c r="M17" i="2"/>
  <c r="P13" i="2"/>
  <c r="N13" i="2"/>
  <c r="O13" i="2" s="1"/>
  <c r="M13" i="2"/>
  <c r="N9" i="2"/>
  <c r="O9" i="2" s="1"/>
  <c r="M9" i="2"/>
  <c r="P16" i="2"/>
  <c r="M16" i="2"/>
  <c r="N16" i="2"/>
  <c r="O16" i="2" s="1"/>
  <c r="Q16" i="2" s="1"/>
  <c r="P12" i="2"/>
  <c r="M12" i="2"/>
  <c r="N12" i="2"/>
  <c r="O12" i="2" s="1"/>
  <c r="Q12" i="2" s="1"/>
  <c r="P8" i="2"/>
  <c r="M8" i="2"/>
  <c r="N8" i="2"/>
  <c r="O8" i="2" s="1"/>
  <c r="Q8" i="2" s="1"/>
  <c r="N19" i="2"/>
  <c r="O19" i="2" s="1"/>
  <c r="M19" i="2"/>
  <c r="N15" i="2"/>
  <c r="O15" i="2" s="1"/>
  <c r="M15" i="2"/>
  <c r="P11" i="2"/>
  <c r="Q11" i="2" s="1"/>
  <c r="N11" i="2"/>
  <c r="O11" i="2" s="1"/>
  <c r="M11" i="2"/>
  <c r="N7" i="2"/>
  <c r="O7" i="2" s="1"/>
  <c r="M7" i="2"/>
  <c r="P18" i="2"/>
  <c r="M18" i="2"/>
  <c r="N18" i="2"/>
  <c r="O18" i="2" s="1"/>
  <c r="Q18" i="2" s="1"/>
  <c r="P14" i="2"/>
  <c r="M14" i="2"/>
  <c r="N14" i="2"/>
  <c r="O14" i="2" s="1"/>
  <c r="Q14" i="2" s="1"/>
  <c r="P10" i="2"/>
  <c r="M10" i="2"/>
  <c r="N10" i="2"/>
  <c r="O10" i="2" s="1"/>
  <c r="Q10" i="2" s="1"/>
  <c r="P6" i="2"/>
  <c r="M6" i="2"/>
  <c r="N6" i="2"/>
  <c r="O6" i="2" s="1"/>
  <c r="Q6" i="2" s="1"/>
  <c r="I6" i="1"/>
  <c r="J6" i="1"/>
  <c r="I7" i="1"/>
  <c r="J7" i="1"/>
  <c r="I8" i="1"/>
  <c r="J8" i="1"/>
  <c r="I9" i="1"/>
  <c r="J9" i="1"/>
  <c r="I10" i="1"/>
  <c r="J10" i="1"/>
  <c r="J5" i="1"/>
  <c r="P19" i="2" l="1"/>
  <c r="Q19" i="2" s="1"/>
  <c r="P7" i="2"/>
  <c r="Q7" i="2" s="1"/>
  <c r="P9" i="2"/>
  <c r="Q9" i="2" s="1"/>
  <c r="Q5" i="2"/>
  <c r="P15" i="2"/>
  <c r="Q15" i="2" s="1"/>
  <c r="Q13" i="2"/>
  <c r="P17" i="2"/>
  <c r="Q17" i="2" s="1"/>
  <c r="I5" i="1"/>
  <c r="H6" i="1" l="1"/>
  <c r="H7" i="1"/>
  <c r="H8" i="1"/>
  <c r="H9" i="1"/>
  <c r="H10" i="1"/>
  <c r="H5" i="1"/>
  <c r="F6" i="1" l="1"/>
  <c r="F7" i="1"/>
  <c r="F8" i="1"/>
  <c r="F9" i="1"/>
  <c r="F10" i="1"/>
  <c r="F5" i="1"/>
  <c r="E6" i="1" l="1"/>
  <c r="E7" i="1"/>
  <c r="E9" i="1"/>
  <c r="E10" i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5" i="1"/>
  <c r="M30" i="1" l="1"/>
  <c r="M26" i="1"/>
  <c r="Q26" i="1"/>
  <c r="M22" i="1"/>
  <c r="M18" i="1"/>
  <c r="M14" i="1"/>
  <c r="K10" i="1"/>
  <c r="L10" i="1"/>
  <c r="K6" i="1"/>
  <c r="L6" i="1"/>
  <c r="M29" i="1"/>
  <c r="M25" i="1"/>
  <c r="M21" i="1"/>
  <c r="M17" i="1"/>
  <c r="M13" i="1"/>
  <c r="K9" i="1"/>
  <c r="L9" i="1"/>
  <c r="K5" i="1"/>
  <c r="L5" i="1"/>
  <c r="M5" i="1" s="1"/>
  <c r="M28" i="1"/>
  <c r="M24" i="1"/>
  <c r="M20" i="1"/>
  <c r="M16" i="1"/>
  <c r="Q16" i="1"/>
  <c r="M12" i="1"/>
  <c r="K8" i="1"/>
  <c r="L8" i="1"/>
  <c r="M31" i="1"/>
  <c r="M27" i="1"/>
  <c r="M23" i="1"/>
  <c r="M19" i="1"/>
  <c r="M15" i="1"/>
  <c r="Q15" i="1"/>
  <c r="M11" i="1"/>
  <c r="K7" i="1"/>
  <c r="L7" i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M7" i="1" l="1"/>
  <c r="Q19" i="1"/>
  <c r="Q23" i="1"/>
  <c r="M8" i="1"/>
  <c r="Q24" i="1"/>
  <c r="Q17" i="1"/>
  <c r="Q21" i="1"/>
  <c r="M6" i="1"/>
  <c r="Q14" i="1"/>
  <c r="Q18" i="1"/>
  <c r="Q11" i="1"/>
  <c r="Q27" i="1"/>
  <c r="M10" i="1"/>
  <c r="Q22" i="1"/>
  <c r="Q31" i="1"/>
  <c r="Q13" i="1"/>
  <c r="Q30" i="1"/>
  <c r="Q12" i="1"/>
  <c r="Q28" i="1"/>
  <c r="M9" i="1"/>
  <c r="Q25" i="1"/>
  <c r="Q29" i="1"/>
  <c r="Q20" i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<sst xmlns="http://schemas.openxmlformats.org/spreadsheetml/2006/main" count="195" uniqueCount="111">
  <si>
    <t>Водоснабжение и водоотведение</t>
  </si>
  <si>
    <t>научно-исследовательская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</si>
  <si>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</si>
  <si>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</si>
  <si>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</si>
  <si>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</si>
  <si>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</si>
  <si>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Зимина Светлана Сергеевна</t>
  </si>
  <si>
    <t>Водоотведение и очистка сточных вод города с применением экологически безопасной технологии обеззараживания городских сточных вод.</t>
  </si>
  <si>
    <t>Нижегородский ГАСУ</t>
  </si>
  <si>
    <t>Ким Марина Игоревна</t>
  </si>
  <si>
    <t>Исследование влияния распыливания жидкости на эффективность очистки нефтесодержащих вод</t>
  </si>
  <si>
    <t>Дальневосточный ФУ</t>
  </si>
  <si>
    <t>Морозова Анна Андреевна</t>
  </si>
  <si>
    <t>Исследование влияния центробежных насосов на дисперсность нефтеводяной эмульсии</t>
  </si>
  <si>
    <t>Пантелеева Яна Сергеевна</t>
  </si>
  <si>
    <t>Разработка систем водоснабжения населенного пункта и инновация трубопроводов спирально-навивочным методом</t>
  </si>
  <si>
    <t>Московский ГСУ</t>
  </si>
  <si>
    <t>Сливинская Любовь Евгеньевна</t>
  </si>
  <si>
    <t>Очистка сточных вод молокозавода в поселке Ундоры</t>
  </si>
  <si>
    <t>Самарский ГТУ</t>
  </si>
  <si>
    <t>Фадина Юлия Александровна</t>
  </si>
  <si>
    <t>Сравнительный анализ одно- и двухступенчатой схем подготовки воды при заборе из Саратовского водохранилища для г. о. Самара</t>
  </si>
  <si>
    <t>проектная работа бакалавра</t>
  </si>
  <si>
    <t>Александрова Евгения Алексеевна</t>
  </si>
  <si>
    <t>Водоснабжение административно-бытовых и производственных помещений АО « Борисовского завода мостовых металлоконструкций им. В.А. Скляренко» п. Борисовка</t>
  </si>
  <si>
    <t>Белгородский ГТУ</t>
  </si>
  <si>
    <t>Арутюнян Джульетта Манвеловна</t>
  </si>
  <si>
    <t>Водоотведение города Нижегородской области и очистка сточных вод машиностроительного предприятия</t>
  </si>
  <si>
    <t>Волгоградский ГТУ</t>
  </si>
  <si>
    <t>Ахмеров Салават Радифович</t>
  </si>
  <si>
    <t>Водоснабжение города с промышленнвм предприятием</t>
  </si>
  <si>
    <t>Казанский ГАСУ</t>
  </si>
  <si>
    <t>Барсуков Андрей Сергеевич</t>
  </si>
  <si>
    <t>Система водоотведения г. Кинешмы Ивановской обл. с реконструкцией вторичных отстойников</t>
  </si>
  <si>
    <t>Воронежский ГТУ</t>
  </si>
  <si>
    <t>Захарченко Александр Сергеевич</t>
  </si>
  <si>
    <t>Очистные сооружения водопровода города Приволжск Ивановской области</t>
  </si>
  <si>
    <t>Ивановский ГПУ</t>
  </si>
  <si>
    <t>Краснов Дмитрий Станиславович</t>
  </si>
  <si>
    <t>Разработка системы водоснабжения города и базы отдыха</t>
  </si>
  <si>
    <t>Михайлов Богдан Владимирович</t>
  </si>
  <si>
    <t>Водоснабжение города Краснодарского края и загородного оздоровительного комплекса</t>
  </si>
  <si>
    <t>Мясникова Лора Максимовна</t>
  </si>
  <si>
    <t xml:space="preserve"> Водоотведение и очистка сточных вод гальванического цеха станкостроительного завода Челябинской области.</t>
  </si>
  <si>
    <t>Новосибирский ГАСУ</t>
  </si>
  <si>
    <t>Новикова Виктория Николаевна</t>
  </si>
  <si>
    <t>Реконструкция и расширение систем водоснабжения с. Тербуны Липецкой области</t>
  </si>
  <si>
    <t>Нуруллин  Тимур Вакилович</t>
  </si>
  <si>
    <t>Водоснабжение поселка со спиртзаводом</t>
  </si>
  <si>
    <t>Паниот Сергей Юрьевич</t>
  </si>
  <si>
    <t>Водоснабжение, водоотведение и пожарный водопровод многофункционального общественного здания в г. Белгород</t>
  </si>
  <si>
    <t>Разинкова Евгения Александровна</t>
  </si>
  <si>
    <t>Реконструкция очистных сооружений канализации г. Камень-на-Оби (II вариант)</t>
  </si>
  <si>
    <t>Скворцов Кирилл Юрьевич</t>
  </si>
  <si>
    <t>Ретехнологизация очистных сооружений канализации г.Невинномысск и НПО «АЗОТ». Совершенствование технологии очистки общего потока сточных вод</t>
  </si>
  <si>
    <t>Донской ГТУ</t>
  </si>
  <si>
    <t>Устинова Елена Павловна</t>
  </si>
  <si>
    <t>Канализация города с проектированием очистных сооружений поверхностных сточных вод с территории нефтеперерабатывающего завода г.Тюмень</t>
  </si>
  <si>
    <t>Хабибуллина Лилия Нурисламовна</t>
  </si>
  <si>
    <t>Канализация поселка с реконструкцией очистных сооружений с. Верхний Услон Верхнеуслонского района Республики Татарстан</t>
  </si>
  <si>
    <t>магистерская диссертация</t>
  </si>
  <si>
    <t>Барзыкин Владимир Сергеевич</t>
  </si>
  <si>
    <t>Совершенствование очистки производственных сточных вод мусороперерабатывающего завода</t>
  </si>
  <si>
    <t>Белканова Марина Юрьевна</t>
  </si>
  <si>
    <t>Исследование свойств осадков очистных сооружений водопровода и методов их кондиционирования</t>
  </si>
  <si>
    <t>Южно-Уральский ГУ</t>
  </si>
  <si>
    <t>Белозёрова Елизавета Сергеевна</t>
  </si>
  <si>
    <t>Сравнительная оценка эффективности удаления фосфора из сточной жидкости реагентами</t>
  </si>
  <si>
    <t>Давыдова Светлана Валерьевна</t>
  </si>
  <si>
    <t>Исследование круговорота серы в системе оборотного водоснабжения БОВ-3 КНПЗ</t>
  </si>
  <si>
    <t>Коневский Евгений Валерьевич</t>
  </si>
  <si>
    <t>Вопросы оценки технического состояния трубопроводов  с целью повышения эффективности работы системы подачи и распределения воды</t>
  </si>
  <si>
    <t>Нагорная Татьяна Вячеславовна</t>
  </si>
  <si>
    <t>Удаление фосфора из производственных стоков площадки ОСК реагентами щелочноземельных металлов</t>
  </si>
  <si>
    <t>Нибусина Вероника Игоревна</t>
  </si>
  <si>
    <t>Применение биомембранных технологий для очистки городских сточных вод</t>
  </si>
  <si>
    <t>Пискунов Евгений Витальевич</t>
  </si>
  <si>
    <t>Адаптация городской территории для маломобильных групп населения на примере поселка Томилино Московской области</t>
  </si>
  <si>
    <t>Смирнов Александр Юрьевич</t>
  </si>
  <si>
    <t>Определение зависимости между концентрациями восстановленных соединений серы и окислительно-восстановительного показателя в системах водоотведения</t>
  </si>
  <si>
    <t>Юров Сергей Сергеевич</t>
  </si>
  <si>
    <t>Анализ вариантов развития системы водоотведения Кинельского и Волжского районов Самарской области</t>
  </si>
  <si>
    <t>проектная работа магистра</t>
  </si>
  <si>
    <t>Вельдин Руслан Владимирович</t>
  </si>
  <si>
    <r>
      <t>Реконструкция узла обработки осадка на канализационных очистных сооружениях мощностью 40 000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/сут.</t>
    </r>
  </si>
  <si>
    <t>Пензенский ГУАС</t>
  </si>
  <si>
    <t>Евкин Данила Сергеевич</t>
  </si>
  <si>
    <t>Исследование и расчет гидравлического удара в системе водоснабжения высотных зданий</t>
  </si>
  <si>
    <t>Евсин Дмитрий Николаевич</t>
  </si>
  <si>
    <t>Технические решения по очистке сточных вод правобережной части города Воронеж с реконструкцией существующих очистных сооружений</t>
  </si>
  <si>
    <t>Мельников Федор Алексеевич</t>
  </si>
  <si>
    <t>Комплексный подход к разработке системы водоснабжения коттеджного поселка</t>
  </si>
  <si>
    <t>Хабибуллин Рафиль Рафисович</t>
  </si>
  <si>
    <t xml:space="preserve">Интенсификация процессов очистки нефтесодержащих сточных вод с применением коалисцирующих гранулированных материалов. </t>
  </si>
  <si>
    <t>Чиглакова Евгения Викторовна</t>
  </si>
  <si>
    <t>Совершенствование технологических схем водоподготовки маломутных цветных вод</t>
  </si>
  <si>
    <t>ВГТУ</t>
  </si>
  <si>
    <t>ВолгГТУ</t>
  </si>
  <si>
    <t>ННГАСУ</t>
  </si>
  <si>
    <t>ПГУАС</t>
  </si>
  <si>
    <t>СГТУ</t>
  </si>
  <si>
    <t>среднее</t>
  </si>
  <si>
    <t>ЮУрГУ</t>
  </si>
  <si>
    <t>отклон.</t>
  </si>
  <si>
    <t>коэф.вар.</t>
  </si>
  <si>
    <t>условие1</t>
  </si>
  <si>
    <t>условие2</t>
  </si>
  <si>
    <t>среднее коррект.</t>
  </si>
  <si>
    <t>КГАСУ</t>
  </si>
  <si>
    <t>ограничение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</si>
</sst>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1"/>
    <xf numFmtId="0" fontId="6" fillId="3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" fillId="0" borderId="0" xfId="2"/>
    <xf numFmtId="0" fontId="6" fillId="3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164" fontId="0" fillId="0" borderId="1" xfId="0" applyNumberForma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textRotation="90" wrapText="1"/>
    </xf>
    <xf numFmtId="164" fontId="15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42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50;&#1043;&#1040;&#1057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53;&#1053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55;&#1043;&#1059;&#1040;&#1057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57;&#1043;&#105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42;&#1086;&#1083;&#1075;&#1043;&#1058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50;&#1043;&#1040;&#1057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53;&#1053;&#1043;&#1040;&#1057;&#105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55;&#1043;&#1059;&#1040;&#1057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57;&#1043;&#1058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5;&#1080;&#1088;_&#1070;&#1059;&#1088;&#1043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42;&#1043;&#1058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42;&#1043;&#1058;&#1059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42;&#1086;&#1083;&#1075;&#1043;&#1058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50;&#1043;&#1040;&#1057;&#1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53;&#1053;&#1043;&#1040;&#1057;&#105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55;&#1043;&#1059;&#1040;&#1057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84;&#1072;&#1075;_&#1087;&#1088;&#1086;&#1077;&#1082;&#1090;_&#1057;&#1043;&#105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42;&#1086;&#1083;&#1075;&#1043;&#1058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50;&#1043;&#1040;&#1057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53;&#1053;&#1043;&#1040;&#1057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55;&#1043;&#1059;&#1040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5;&#1080;&#1088;_&#1057;&#1043;&#105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42;&#1043;&#1058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42;_&#1073;&#1072;&#1082;_&#1087;&#1088;&#1086;&#1077;&#1082;&#1090;_&#1042;&#1086;&#1083;&#1075;&#1043;&#105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82</v>
          </cell>
        </row>
        <row r="10">
          <cell r="E10">
            <v>89</v>
          </cell>
        </row>
        <row r="11">
          <cell r="E11">
            <v>85</v>
          </cell>
        </row>
        <row r="12">
          <cell r="E12">
            <v>75</v>
          </cell>
        </row>
        <row r="13">
          <cell r="E13">
            <v>60</v>
          </cell>
        </row>
        <row r="14">
          <cell r="E14">
            <v>81</v>
          </cell>
        </row>
        <row r="15">
          <cell r="E15">
            <v>65</v>
          </cell>
        </row>
        <row r="17">
          <cell r="E17">
            <v>76</v>
          </cell>
        </row>
        <row r="18">
          <cell r="E18">
            <v>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20</v>
          </cell>
        </row>
        <row r="10">
          <cell r="E10">
            <v>43</v>
          </cell>
        </row>
        <row r="11">
          <cell r="E11">
            <v>35</v>
          </cell>
        </row>
        <row r="12">
          <cell r="E12">
            <v>37</v>
          </cell>
        </row>
        <row r="13">
          <cell r="E13">
            <v>25</v>
          </cell>
        </row>
        <row r="14">
          <cell r="E14">
            <v>29</v>
          </cell>
        </row>
        <row r="15">
          <cell r="E15">
            <v>23</v>
          </cell>
        </row>
        <row r="16">
          <cell r="E16">
            <v>29</v>
          </cell>
        </row>
        <row r="17">
          <cell r="E17">
            <v>27</v>
          </cell>
        </row>
        <row r="18">
          <cell r="E18">
            <v>31</v>
          </cell>
        </row>
        <row r="19">
          <cell r="E19">
            <v>11</v>
          </cell>
        </row>
        <row r="20">
          <cell r="E20">
            <v>44</v>
          </cell>
        </row>
        <row r="21">
          <cell r="E21">
            <v>40</v>
          </cell>
        </row>
        <row r="22">
          <cell r="E22">
            <v>65</v>
          </cell>
        </row>
        <row r="23">
          <cell r="E23">
            <v>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30</v>
          </cell>
        </row>
        <row r="10">
          <cell r="E10">
            <v>50</v>
          </cell>
        </row>
        <row r="11">
          <cell r="E11">
            <v>58</v>
          </cell>
        </row>
        <row r="12">
          <cell r="E12">
            <v>22</v>
          </cell>
        </row>
        <row r="13">
          <cell r="E13">
            <v>0</v>
          </cell>
        </row>
        <row r="14">
          <cell r="E14">
            <v>58</v>
          </cell>
        </row>
        <row r="15">
          <cell r="E15">
            <v>32</v>
          </cell>
        </row>
        <row r="16">
          <cell r="E16">
            <v>40</v>
          </cell>
        </row>
        <row r="17">
          <cell r="E17">
            <v>38</v>
          </cell>
        </row>
        <row r="18">
          <cell r="E18">
            <v>56</v>
          </cell>
        </row>
        <row r="19">
          <cell r="E19">
            <v>32</v>
          </cell>
        </row>
        <row r="20">
          <cell r="E20">
            <v>26</v>
          </cell>
        </row>
        <row r="21">
          <cell r="E21">
            <v>38</v>
          </cell>
        </row>
        <row r="22">
          <cell r="E22">
            <v>52</v>
          </cell>
        </row>
        <row r="23">
          <cell r="E23">
            <v>40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34</v>
          </cell>
        </row>
        <row r="10">
          <cell r="E10">
            <v>47</v>
          </cell>
        </row>
        <row r="11">
          <cell r="E11">
            <v>37</v>
          </cell>
        </row>
        <row r="12">
          <cell r="E12">
            <v>61</v>
          </cell>
        </row>
        <row r="13">
          <cell r="E13">
            <v>46</v>
          </cell>
        </row>
        <row r="14">
          <cell r="E14">
            <v>45</v>
          </cell>
        </row>
        <row r="15">
          <cell r="E15">
            <v>79</v>
          </cell>
        </row>
        <row r="16">
          <cell r="E16">
            <v>40</v>
          </cell>
        </row>
        <row r="17">
          <cell r="E17">
            <v>52</v>
          </cell>
        </row>
        <row r="18">
          <cell r="E18">
            <v>61</v>
          </cell>
        </row>
        <row r="19">
          <cell r="E19">
            <v>40</v>
          </cell>
        </row>
        <row r="20">
          <cell r="E20">
            <v>64</v>
          </cell>
        </row>
        <row r="21">
          <cell r="E21">
            <v>60</v>
          </cell>
        </row>
        <row r="22">
          <cell r="E22">
            <v>62</v>
          </cell>
        </row>
        <row r="23">
          <cell r="E23">
            <v>53</v>
          </cell>
        </row>
        <row r="24">
          <cell r="E24">
            <v>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29</v>
          </cell>
        </row>
        <row r="10">
          <cell r="E10">
            <v>41</v>
          </cell>
        </row>
        <row r="11">
          <cell r="E11">
            <v>30</v>
          </cell>
        </row>
        <row r="12">
          <cell r="E12">
            <v>33</v>
          </cell>
        </row>
        <row r="13">
          <cell r="E13">
            <v>31</v>
          </cell>
        </row>
        <row r="14">
          <cell r="E14">
            <v>34</v>
          </cell>
        </row>
        <row r="15">
          <cell r="E15">
            <v>60</v>
          </cell>
        </row>
        <row r="16">
          <cell r="E16">
            <v>31</v>
          </cell>
        </row>
        <row r="17">
          <cell r="E17">
            <v>24</v>
          </cell>
        </row>
        <row r="18">
          <cell r="E18">
            <v>28</v>
          </cell>
        </row>
        <row r="19">
          <cell r="E19">
            <v>36</v>
          </cell>
        </row>
        <row r="20">
          <cell r="E20">
            <v>62</v>
          </cell>
        </row>
        <row r="21">
          <cell r="E21">
            <v>42</v>
          </cell>
        </row>
        <row r="22">
          <cell r="E22">
            <v>50</v>
          </cell>
        </row>
        <row r="23">
          <cell r="E23">
            <v>45</v>
          </cell>
        </row>
        <row r="24">
          <cell r="E24">
            <v>27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61</v>
          </cell>
        </row>
        <row r="10">
          <cell r="E10">
            <v>63</v>
          </cell>
        </row>
        <row r="11">
          <cell r="E11">
            <v>54</v>
          </cell>
        </row>
        <row r="12">
          <cell r="E12">
            <v>62</v>
          </cell>
        </row>
        <row r="13">
          <cell r="E13">
            <v>75</v>
          </cell>
        </row>
        <row r="14">
          <cell r="E14">
            <v>21</v>
          </cell>
        </row>
        <row r="15">
          <cell r="E15">
            <v>22</v>
          </cell>
        </row>
        <row r="17">
          <cell r="E17">
            <v>78</v>
          </cell>
        </row>
        <row r="18">
          <cell r="E18">
            <v>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55</v>
          </cell>
        </row>
        <row r="11">
          <cell r="E11">
            <v>56</v>
          </cell>
        </row>
        <row r="12">
          <cell r="E12">
            <v>39</v>
          </cell>
        </row>
        <row r="13">
          <cell r="E13">
            <v>31</v>
          </cell>
        </row>
        <row r="14">
          <cell r="E14">
            <v>53</v>
          </cell>
        </row>
        <row r="15">
          <cell r="E15">
            <v>40</v>
          </cell>
        </row>
        <row r="17">
          <cell r="E17">
            <v>63</v>
          </cell>
        </row>
        <row r="18">
          <cell r="E18">
            <v>36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62</v>
          </cell>
        </row>
        <row r="10">
          <cell r="E10">
            <v>48</v>
          </cell>
        </row>
        <row r="11">
          <cell r="E11">
            <v>50</v>
          </cell>
        </row>
        <row r="12">
          <cell r="E12">
            <v>54</v>
          </cell>
        </row>
        <row r="13">
          <cell r="E13">
            <v>40</v>
          </cell>
        </row>
        <row r="14">
          <cell r="E14">
            <v>64</v>
          </cell>
        </row>
        <row r="15">
          <cell r="E15">
            <v>70</v>
          </cell>
        </row>
        <row r="17">
          <cell r="E17">
            <v>48</v>
          </cell>
        </row>
        <row r="18">
          <cell r="E18">
            <v>38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69</v>
          </cell>
        </row>
        <row r="10">
          <cell r="E10">
            <v>86</v>
          </cell>
        </row>
        <row r="11">
          <cell r="E11">
            <v>87</v>
          </cell>
        </row>
        <row r="12">
          <cell r="E12">
            <v>49</v>
          </cell>
        </row>
        <row r="13">
          <cell r="E13">
            <v>46</v>
          </cell>
        </row>
        <row r="14">
          <cell r="E14">
            <v>77</v>
          </cell>
        </row>
        <row r="15">
          <cell r="E15">
            <v>53</v>
          </cell>
        </row>
        <row r="17">
          <cell r="E17">
            <v>80</v>
          </cell>
        </row>
        <row r="18">
          <cell r="E18">
            <v>40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66</v>
          </cell>
        </row>
        <row r="10">
          <cell r="E10">
            <v>70</v>
          </cell>
        </row>
        <row r="11">
          <cell r="E11">
            <v>65</v>
          </cell>
        </row>
        <row r="12">
          <cell r="E12">
            <v>42</v>
          </cell>
        </row>
        <row r="13">
          <cell r="E13">
            <v>49</v>
          </cell>
        </row>
        <row r="14">
          <cell r="E14">
            <v>72</v>
          </cell>
        </row>
        <row r="15">
          <cell r="E15">
            <v>30</v>
          </cell>
        </row>
        <row r="17">
          <cell r="E17">
            <v>61</v>
          </cell>
        </row>
        <row r="18">
          <cell r="E18">
            <v>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43</v>
          </cell>
        </row>
        <row r="10">
          <cell r="E10">
            <v>86</v>
          </cell>
        </row>
        <row r="11">
          <cell r="E11">
            <v>79</v>
          </cell>
        </row>
        <row r="12">
          <cell r="E12">
            <v>56</v>
          </cell>
        </row>
        <row r="13">
          <cell r="E13">
            <v>59</v>
          </cell>
        </row>
        <row r="14">
          <cell r="E14">
            <v>86</v>
          </cell>
        </row>
        <row r="15">
          <cell r="E15">
            <v>39</v>
          </cell>
        </row>
        <row r="17">
          <cell r="E17">
            <v>78</v>
          </cell>
        </row>
        <row r="18">
          <cell r="E18">
            <v>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64</v>
          </cell>
        </row>
        <row r="10">
          <cell r="E10">
            <v>89</v>
          </cell>
        </row>
        <row r="11">
          <cell r="E11">
            <v>78</v>
          </cell>
        </row>
        <row r="12">
          <cell r="E12">
            <v>0</v>
          </cell>
        </row>
        <row r="13">
          <cell r="E13">
            <v>37</v>
          </cell>
        </row>
        <row r="14">
          <cell r="E14">
            <v>25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70</v>
          </cell>
        </row>
        <row r="10">
          <cell r="E10">
            <v>49</v>
          </cell>
        </row>
        <row r="11">
          <cell r="E11">
            <v>82</v>
          </cell>
        </row>
        <row r="12">
          <cell r="E12">
            <v>75</v>
          </cell>
        </row>
        <row r="13">
          <cell r="E13">
            <v>66</v>
          </cell>
        </row>
        <row r="14">
          <cell r="E14">
            <v>82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38</v>
          </cell>
        </row>
        <row r="10">
          <cell r="E10">
            <v>82</v>
          </cell>
        </row>
        <row r="11">
          <cell r="E11">
            <v>59</v>
          </cell>
        </row>
        <row r="12">
          <cell r="E12">
            <v>70</v>
          </cell>
        </row>
        <row r="13">
          <cell r="E13">
            <v>78</v>
          </cell>
        </row>
        <row r="14">
          <cell r="E14">
            <v>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33</v>
          </cell>
        </row>
        <row r="10">
          <cell r="E10">
            <v>29</v>
          </cell>
        </row>
        <row r="12">
          <cell r="E12">
            <v>37</v>
          </cell>
        </row>
        <row r="13">
          <cell r="E13">
            <v>68</v>
          </cell>
        </row>
        <row r="14">
          <cell r="E14">
            <v>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58</v>
          </cell>
        </row>
        <row r="10">
          <cell r="E10">
            <v>46</v>
          </cell>
        </row>
        <row r="11">
          <cell r="E11">
            <v>42</v>
          </cell>
        </row>
        <row r="12">
          <cell r="E12">
            <v>58</v>
          </cell>
        </row>
        <row r="13">
          <cell r="E13">
            <v>36</v>
          </cell>
        </row>
        <row r="14">
          <cell r="E14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72</v>
          </cell>
        </row>
        <row r="10">
          <cell r="E10">
            <v>35</v>
          </cell>
        </row>
        <row r="11">
          <cell r="E11">
            <v>38</v>
          </cell>
        </row>
        <row r="12">
          <cell r="E12">
            <v>74</v>
          </cell>
        </row>
        <row r="13">
          <cell r="E13">
            <v>56</v>
          </cell>
        </row>
        <row r="14">
          <cell r="E14">
            <v>68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44</v>
          </cell>
        </row>
        <row r="10">
          <cell r="E10">
            <v>52</v>
          </cell>
        </row>
        <row r="11">
          <cell r="E11">
            <v>44</v>
          </cell>
        </row>
        <row r="12">
          <cell r="E12">
            <v>44</v>
          </cell>
        </row>
        <row r="13">
          <cell r="E13">
            <v>40</v>
          </cell>
        </row>
        <row r="14">
          <cell r="E14">
            <v>49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100</v>
          </cell>
        </row>
        <row r="20">
          <cell r="E20">
            <v>100</v>
          </cell>
        </row>
        <row r="21">
          <cell r="E21">
            <v>100</v>
          </cell>
        </row>
        <row r="22">
          <cell r="E22">
            <v>100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36</v>
          </cell>
        </row>
        <row r="10">
          <cell r="E10">
            <v>22</v>
          </cell>
        </row>
        <row r="11">
          <cell r="E11">
            <v>36</v>
          </cell>
        </row>
        <row r="12">
          <cell r="E12">
            <v>30</v>
          </cell>
        </row>
        <row r="13">
          <cell r="E13">
            <v>3</v>
          </cell>
        </row>
        <row r="14">
          <cell r="E14">
            <v>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47</v>
          </cell>
        </row>
        <row r="10">
          <cell r="E10">
            <v>64</v>
          </cell>
        </row>
        <row r="11">
          <cell r="E11">
            <v>54</v>
          </cell>
        </row>
        <row r="12">
          <cell r="E12">
            <v>52</v>
          </cell>
        </row>
        <row r="13">
          <cell r="E13">
            <v>28</v>
          </cell>
        </row>
        <row r="14">
          <cell r="E14">
            <v>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42</v>
          </cell>
        </row>
        <row r="10">
          <cell r="E10">
            <v>40</v>
          </cell>
        </row>
        <row r="11">
          <cell r="E11">
            <v>32</v>
          </cell>
        </row>
        <row r="12">
          <cell r="E12">
            <v>28</v>
          </cell>
        </row>
        <row r="13">
          <cell r="E13">
            <v>12</v>
          </cell>
        </row>
        <row r="14">
          <cell r="E14">
            <v>46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54</v>
          </cell>
        </row>
        <row r="10">
          <cell r="E10">
            <v>80</v>
          </cell>
        </row>
        <row r="11">
          <cell r="E11">
            <v>88</v>
          </cell>
        </row>
        <row r="12">
          <cell r="E12">
            <v>67</v>
          </cell>
        </row>
        <row r="13">
          <cell r="E13">
            <v>40</v>
          </cell>
        </row>
        <row r="14">
          <cell r="E14">
            <v>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32</v>
          </cell>
        </row>
        <row r="10">
          <cell r="E10">
            <v>91</v>
          </cell>
        </row>
        <row r="11">
          <cell r="E11">
            <v>30</v>
          </cell>
        </row>
        <row r="12">
          <cell r="E12">
            <v>18</v>
          </cell>
        </row>
        <row r="13">
          <cell r="E13">
            <v>16</v>
          </cell>
        </row>
        <row r="14">
          <cell r="E14">
            <v>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45</v>
          </cell>
        </row>
        <row r="10">
          <cell r="E10">
            <v>47</v>
          </cell>
        </row>
        <row r="11">
          <cell r="E11">
            <v>48</v>
          </cell>
        </row>
        <row r="12">
          <cell r="E12">
            <v>68</v>
          </cell>
        </row>
        <row r="13">
          <cell r="E13">
            <v>58</v>
          </cell>
        </row>
        <row r="14">
          <cell r="E14">
            <v>62</v>
          </cell>
        </row>
        <row r="15">
          <cell r="E15">
            <v>71</v>
          </cell>
        </row>
        <row r="16">
          <cell r="E16">
            <v>40</v>
          </cell>
        </row>
        <row r="17">
          <cell r="E17">
            <v>59</v>
          </cell>
        </row>
        <row r="18">
          <cell r="E18">
            <v>46</v>
          </cell>
        </row>
        <row r="19">
          <cell r="E19">
            <v>30</v>
          </cell>
        </row>
        <row r="20">
          <cell r="E20">
            <v>76</v>
          </cell>
        </row>
        <row r="21">
          <cell r="E21">
            <v>60</v>
          </cell>
        </row>
        <row r="22">
          <cell r="E22">
            <v>68</v>
          </cell>
        </row>
        <row r="23">
          <cell r="E23">
            <v>71</v>
          </cell>
        </row>
        <row r="24">
          <cell r="E24">
            <v>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8</v>
          </cell>
        </row>
        <row r="10">
          <cell r="E10">
            <v>43</v>
          </cell>
        </row>
        <row r="11">
          <cell r="E11">
            <v>13</v>
          </cell>
        </row>
        <row r="12">
          <cell r="E12">
            <v>17</v>
          </cell>
        </row>
        <row r="13">
          <cell r="E13">
            <v>41</v>
          </cell>
        </row>
        <row r="14">
          <cell r="E14">
            <v>18</v>
          </cell>
        </row>
        <row r="15">
          <cell r="E15">
            <v>36</v>
          </cell>
        </row>
        <row r="16">
          <cell r="E16">
            <v>8</v>
          </cell>
        </row>
        <row r="17">
          <cell r="E17">
            <v>29</v>
          </cell>
        </row>
        <row r="18">
          <cell r="E18">
            <v>16</v>
          </cell>
        </row>
        <row r="19">
          <cell r="E19">
            <v>6</v>
          </cell>
        </row>
        <row r="20">
          <cell r="E20">
            <v>31</v>
          </cell>
        </row>
        <row r="21">
          <cell r="E21">
            <v>28</v>
          </cell>
        </row>
        <row r="22">
          <cell r="E22">
            <v>32</v>
          </cell>
        </row>
        <row r="23">
          <cell r="E23">
            <v>14</v>
          </cell>
        </row>
        <row r="24">
          <cell r="E24">
            <v>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C1" workbookViewId="0">
      <selection activeCell="L3" sqref="L3:Q10"/>
    </sheetView>
  </sheetViews>
  <sheetFormatPr defaultRowHeight="13.2" x14ac:dyDescent="0.25"/>
  <cols>
    <col min="1" max="1" width="4.6640625" customWidth="1"/>
    <col min="2" max="2" width="39.5546875" customWidth="1"/>
    <col min="3" max="3" width="57.5546875" customWidth="1"/>
    <col min="4" max="4" width="26.33203125" customWidth="1"/>
    <col min="5" max="10" width="4.6640625" customWidth="1"/>
    <col min="11" max="11" width="6.33203125" customWidth="1"/>
    <col min="12" max="12" width="5.21875" customWidth="1"/>
    <col min="13" max="14" width="5.44140625" customWidth="1"/>
    <col min="15" max="15" width="6.5546875" customWidth="1"/>
    <col min="16" max="16" width="7.44140625" customWidth="1"/>
    <col min="17" max="17" width="7.33203125" customWidth="1"/>
  </cols>
  <sheetData>
    <row r="1" spans="1:17" ht="17.399999999999999" x14ac:dyDescent="0.25">
      <c r="A1" s="34" t="s">
        <v>0</v>
      </c>
      <c r="B1" s="34"/>
      <c r="C1" s="34"/>
      <c r="D1" s="34"/>
    </row>
    <row r="2" spans="1:17" ht="19.2" customHeight="1" x14ac:dyDescent="0.25">
      <c r="A2" s="35" t="s">
        <v>1</v>
      </c>
      <c r="B2" s="35"/>
      <c r="C2" s="35"/>
      <c r="D2" s="35"/>
    </row>
    <row r="3" spans="1:17" ht="15.6" x14ac:dyDescent="0.25">
      <c r="A3" s="32" t="s">
        <v>2</v>
      </c>
      <c r="B3" s="33"/>
      <c r="C3" s="33"/>
      <c r="D3" s="33"/>
      <c r="L3" s="21">
        <v>1.5</v>
      </c>
      <c r="M3" s="27">
        <v>0.2</v>
      </c>
      <c r="N3" s="28"/>
    </row>
    <row r="4" spans="1:17" ht="84.6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9" t="s">
        <v>97</v>
      </c>
      <c r="F4" s="19" t="s">
        <v>98</v>
      </c>
      <c r="G4" s="19" t="s">
        <v>109</v>
      </c>
      <c r="H4" s="19" t="s">
        <v>99</v>
      </c>
      <c r="I4" s="19" t="s">
        <v>100</v>
      </c>
      <c r="J4" s="19" t="s">
        <v>101</v>
      </c>
      <c r="K4" s="20" t="s">
        <v>102</v>
      </c>
      <c r="L4" s="22" t="s">
        <v>104</v>
      </c>
      <c r="M4" s="22" t="s">
        <v>105</v>
      </c>
      <c r="N4" s="22" t="s">
        <v>110</v>
      </c>
      <c r="O4" s="22" t="s">
        <v>106</v>
      </c>
      <c r="P4" s="22" t="s">
        <v>107</v>
      </c>
      <c r="Q4" s="23" t="s">
        <v>108</v>
      </c>
    </row>
    <row r="5" spans="1:17" ht="46.8" x14ac:dyDescent="0.25">
      <c r="A5" s="2">
        <v>1</v>
      </c>
      <c r="B5" s="3" t="s">
        <v>7</v>
      </c>
      <c r="C5" s="3" t="s">
        <v>8</v>
      </c>
      <c r="D5" s="3" t="s">
        <v>9</v>
      </c>
      <c r="E5" s="14">
        <f>[2]список!E9</f>
        <v>64</v>
      </c>
      <c r="F5" s="14">
        <f>[3]список!E9</f>
        <v>36</v>
      </c>
      <c r="G5" s="14">
        <f>[4]список!E9</f>
        <v>47</v>
      </c>
      <c r="H5" s="14">
        <f>[5]список!E9</f>
        <v>42</v>
      </c>
      <c r="I5" s="14">
        <f>[6]список!E9</f>
        <v>54</v>
      </c>
      <c r="J5" s="14">
        <f>[7]список!E9</f>
        <v>32</v>
      </c>
      <c r="K5" s="30">
        <f>AVERAGE(E5:J5)</f>
        <v>45.833333333333336</v>
      </c>
      <c r="L5" s="31">
        <f>SQRT(_xlfn.VAR.S(E5:J5))</f>
        <v>11.839200423452032</v>
      </c>
      <c r="M5" s="31">
        <f>L5/K5*100</f>
        <v>25.830982742077165</v>
      </c>
      <c r="N5" s="31">
        <f>MAX($L$3*L5,$M$3*K5)</f>
        <v>17.758800635178048</v>
      </c>
      <c r="O5" s="26" t="str">
        <f>CONCATENATE("&gt;",TEXT(K5-N5,"0.0"))</f>
        <v>&gt;28.1</v>
      </c>
      <c r="P5" s="26" t="str">
        <f>CONCATENATE("&lt;",TEXT(K5+N5,"0.0"))</f>
        <v>&lt;63.6</v>
      </c>
      <c r="Q5" s="26">
        <f>AVERAGEIFS(E5:J5,E5:J5,O5,E5:J5,P5)</f>
        <v>42.2</v>
      </c>
    </row>
    <row r="6" spans="1:17" ht="31.2" x14ac:dyDescent="0.25">
      <c r="A6" s="2">
        <f>A5+1</f>
        <v>2</v>
      </c>
      <c r="B6" s="3" t="s">
        <v>10</v>
      </c>
      <c r="C6" s="3" t="s">
        <v>11</v>
      </c>
      <c r="D6" s="3" t="s">
        <v>12</v>
      </c>
      <c r="E6" s="14">
        <f>[2]список!E10</f>
        <v>89</v>
      </c>
      <c r="F6" s="14">
        <f>[3]список!E10</f>
        <v>22</v>
      </c>
      <c r="G6" s="14">
        <f>[4]список!E10</f>
        <v>64</v>
      </c>
      <c r="H6" s="14">
        <f>[5]список!E10</f>
        <v>40</v>
      </c>
      <c r="I6" s="14">
        <f>[6]список!E10</f>
        <v>80</v>
      </c>
      <c r="J6" s="14">
        <f>[7]список!E10</f>
        <v>91</v>
      </c>
      <c r="K6" s="30">
        <f t="shared" ref="K6:K10" si="0">AVERAGE(E6:J6)</f>
        <v>64.333333333333329</v>
      </c>
      <c r="L6" s="31">
        <f t="shared" ref="L6:L31" si="1">SQRT(_xlfn.VAR.S(E6:J6))</f>
        <v>28.104566651465497</v>
      </c>
      <c r="M6" s="31">
        <f t="shared" ref="M6:M31" si="2">L6/K6*100</f>
        <v>43.68585489865103</v>
      </c>
      <c r="N6" s="31">
        <f t="shared" ref="N6:N10" si="3">MAX($L$3*L6,$M$3*K6)</f>
        <v>42.156849977198249</v>
      </c>
      <c r="O6" s="26" t="str">
        <f t="shared" ref="O6:O31" si="4">CONCATENATE("&gt;",TEXT(K6-N6,"0.0"))</f>
        <v>&gt;22.2</v>
      </c>
      <c r="P6" s="26" t="str">
        <f t="shared" ref="P6:P31" si="5">CONCATENATE("&lt;",TEXT(K6+N6,"0.0"))</f>
        <v>&lt;106.5</v>
      </c>
      <c r="Q6" s="26">
        <f t="shared" ref="Q6:Q10" si="6">AVERAGEIFS(E6:J6,E6:J6,O6,E6:J6,P6)</f>
        <v>72.8</v>
      </c>
    </row>
    <row r="7" spans="1:17" ht="31.2" x14ac:dyDescent="0.25">
      <c r="A7" s="2">
        <f t="shared" ref="A7:A29" si="7">A6+1</f>
        <v>3</v>
      </c>
      <c r="B7" s="3" t="s">
        <v>13</v>
      </c>
      <c r="C7" s="3" t="s">
        <v>14</v>
      </c>
      <c r="D7" s="3" t="s">
        <v>12</v>
      </c>
      <c r="E7" s="14">
        <f>[2]список!E11</f>
        <v>78</v>
      </c>
      <c r="F7" s="14">
        <f>[3]список!E11</f>
        <v>36</v>
      </c>
      <c r="G7" s="14">
        <f>[4]список!E11</f>
        <v>54</v>
      </c>
      <c r="H7" s="14">
        <f>[5]список!E11</f>
        <v>32</v>
      </c>
      <c r="I7" s="14">
        <f>[6]список!E11</f>
        <v>88</v>
      </c>
      <c r="J7" s="14">
        <f>[7]список!E11</f>
        <v>30</v>
      </c>
      <c r="K7" s="30">
        <f t="shared" si="0"/>
        <v>53</v>
      </c>
      <c r="L7" s="31">
        <f t="shared" si="1"/>
        <v>24.939927826679853</v>
      </c>
      <c r="M7" s="31">
        <f t="shared" si="2"/>
        <v>47.056467597509155</v>
      </c>
      <c r="N7" s="31">
        <f t="shared" si="3"/>
        <v>37.409891740019781</v>
      </c>
      <c r="O7" s="26" t="str">
        <f t="shared" si="4"/>
        <v>&gt;15.6</v>
      </c>
      <c r="P7" s="26" t="str">
        <f t="shared" si="5"/>
        <v>&lt;90.4</v>
      </c>
      <c r="Q7" s="26">
        <f t="shared" si="6"/>
        <v>53</v>
      </c>
    </row>
    <row r="8" spans="1:17" ht="46.8" x14ac:dyDescent="0.25">
      <c r="A8" s="2">
        <f t="shared" si="7"/>
        <v>4</v>
      </c>
      <c r="B8" s="3" t="s">
        <v>15</v>
      </c>
      <c r="C8" s="3" t="s">
        <v>16</v>
      </c>
      <c r="D8" s="3" t="s">
        <v>17</v>
      </c>
      <c r="E8" s="14">
        <f>[2]список!E12</f>
        <v>0</v>
      </c>
      <c r="F8" s="14">
        <f>[3]список!E12</f>
        <v>30</v>
      </c>
      <c r="G8" s="14">
        <f>[4]список!E12</f>
        <v>52</v>
      </c>
      <c r="H8" s="14">
        <f>[5]список!E12</f>
        <v>28</v>
      </c>
      <c r="I8" s="14">
        <f>[6]список!E12</f>
        <v>67</v>
      </c>
      <c r="J8" s="14">
        <f>[7]список!E12</f>
        <v>18</v>
      </c>
      <c r="K8" s="26">
        <f t="shared" si="0"/>
        <v>32.5</v>
      </c>
      <c r="L8" s="31">
        <f t="shared" si="1"/>
        <v>23.931151246858143</v>
      </c>
      <c r="M8" s="31">
        <f t="shared" si="2"/>
        <v>73.634311528794285</v>
      </c>
      <c r="N8" s="31">
        <f t="shared" si="3"/>
        <v>35.89672687028721</v>
      </c>
      <c r="O8" s="26" t="str">
        <f t="shared" si="4"/>
        <v>&gt;-3.4</v>
      </c>
      <c r="P8" s="26" t="str">
        <f t="shared" si="5"/>
        <v>&lt;68.4</v>
      </c>
      <c r="Q8" s="26">
        <f t="shared" si="6"/>
        <v>32.5</v>
      </c>
    </row>
    <row r="9" spans="1:17" ht="28.2" customHeight="1" x14ac:dyDescent="0.25">
      <c r="A9" s="2">
        <f t="shared" si="7"/>
        <v>5</v>
      </c>
      <c r="B9" s="3" t="s">
        <v>18</v>
      </c>
      <c r="C9" s="3" t="s">
        <v>19</v>
      </c>
      <c r="D9" s="3" t="s">
        <v>20</v>
      </c>
      <c r="E9" s="14">
        <f>[2]список!E13</f>
        <v>37</v>
      </c>
      <c r="F9" s="14">
        <f>[3]список!E13</f>
        <v>3</v>
      </c>
      <c r="G9" s="14">
        <f>[4]список!E13</f>
        <v>28</v>
      </c>
      <c r="H9" s="14">
        <f>[5]список!E13</f>
        <v>12</v>
      </c>
      <c r="I9" s="14">
        <f>[6]список!E13</f>
        <v>40</v>
      </c>
      <c r="J9" s="14">
        <f>[7]список!E13</f>
        <v>16</v>
      </c>
      <c r="K9" s="26">
        <f t="shared" si="0"/>
        <v>22.666666666666668</v>
      </c>
      <c r="L9" s="31">
        <f t="shared" si="1"/>
        <v>14.692401664352452</v>
      </c>
      <c r="M9" s="31">
        <f t="shared" si="2"/>
        <v>64.819419107437284</v>
      </c>
      <c r="N9" s="31">
        <f t="shared" si="3"/>
        <v>22.038602496528679</v>
      </c>
      <c r="O9" s="26" t="str">
        <f t="shared" si="4"/>
        <v>&gt;0.6</v>
      </c>
      <c r="P9" s="26" t="str">
        <f t="shared" si="5"/>
        <v>&lt;44.7</v>
      </c>
      <c r="Q9" s="26">
        <f t="shared" si="6"/>
        <v>22.666666666666668</v>
      </c>
    </row>
    <row r="10" spans="1:17" ht="46.8" x14ac:dyDescent="0.25">
      <c r="A10" s="2">
        <f t="shared" si="7"/>
        <v>6</v>
      </c>
      <c r="B10" s="3" t="s">
        <v>21</v>
      </c>
      <c r="C10" s="3" t="s">
        <v>22</v>
      </c>
      <c r="D10" s="3" t="s">
        <v>20</v>
      </c>
      <c r="E10" s="14">
        <f>[2]список!E14</f>
        <v>25</v>
      </c>
      <c r="F10" s="14">
        <f>[3]список!E14</f>
        <v>9</v>
      </c>
      <c r="G10" s="14">
        <f>[4]список!E14</f>
        <v>46</v>
      </c>
      <c r="H10" s="14">
        <f>[5]список!E14</f>
        <v>46</v>
      </c>
      <c r="I10" s="14">
        <f>[6]список!E14</f>
        <v>36</v>
      </c>
      <c r="J10" s="14">
        <f>[7]список!E14</f>
        <v>12</v>
      </c>
      <c r="K10" s="26">
        <f t="shared" si="0"/>
        <v>29</v>
      </c>
      <c r="L10" s="31">
        <f t="shared" si="1"/>
        <v>16.321764610482532</v>
      </c>
      <c r="M10" s="31">
        <f t="shared" si="2"/>
        <v>56.281946932698389</v>
      </c>
      <c r="N10" s="31">
        <f t="shared" si="3"/>
        <v>24.482646915723798</v>
      </c>
      <c r="O10" s="26" t="str">
        <f t="shared" si="4"/>
        <v>&gt;4.5</v>
      </c>
      <c r="P10" s="26" t="str">
        <f t="shared" si="5"/>
        <v>&lt;53.5</v>
      </c>
      <c r="Q10" s="26">
        <f t="shared" si="6"/>
        <v>29</v>
      </c>
    </row>
    <row r="11" spans="1:17" ht="15.6" hidden="1" x14ac:dyDescent="0.25">
      <c r="A11" s="2">
        <f t="shared" si="7"/>
        <v>7</v>
      </c>
      <c r="B11" s="3"/>
      <c r="C11" s="3"/>
      <c r="D11" s="3"/>
      <c r="E11" s="14">
        <f>[2]список!E15</f>
        <v>100</v>
      </c>
      <c r="L11" s="24" t="e">
        <f t="shared" si="1"/>
        <v>#DIV/0!</v>
      </c>
      <c r="M11" s="24" t="e">
        <f t="shared" si="2"/>
        <v>#DIV/0!</v>
      </c>
      <c r="N11" s="24"/>
      <c r="O11" s="29" t="str">
        <f t="shared" si="4"/>
        <v>&gt;0.0</v>
      </c>
      <c r="P11" s="29" t="str">
        <f t="shared" si="5"/>
        <v>&lt;0.0</v>
      </c>
      <c r="Q11" s="25" t="e">
        <f t="shared" ref="Q11:Q31" si="8">AVERAGEIFS(C11:J11,C11:J11,O11,C11:J11,P11)</f>
        <v>#DIV/0!</v>
      </c>
    </row>
    <row r="12" spans="1:17" ht="15.6" hidden="1" x14ac:dyDescent="0.25">
      <c r="A12" s="2">
        <f t="shared" si="7"/>
        <v>8</v>
      </c>
      <c r="B12" s="4"/>
      <c r="C12" s="4"/>
      <c r="D12" s="4"/>
      <c r="E12" s="14">
        <f>[2]список!E16</f>
        <v>100</v>
      </c>
      <c r="L12" s="24" t="e">
        <f t="shared" si="1"/>
        <v>#DIV/0!</v>
      </c>
      <c r="M12" s="24" t="e">
        <f t="shared" si="2"/>
        <v>#DIV/0!</v>
      </c>
      <c r="N12" s="24"/>
      <c r="O12" s="29" t="str">
        <f t="shared" si="4"/>
        <v>&gt;0.0</v>
      </c>
      <c r="P12" s="29" t="str">
        <f t="shared" si="5"/>
        <v>&lt;0.0</v>
      </c>
      <c r="Q12" s="25" t="e">
        <f t="shared" si="8"/>
        <v>#DIV/0!</v>
      </c>
    </row>
    <row r="13" spans="1:17" ht="15.6" hidden="1" x14ac:dyDescent="0.25">
      <c r="A13" s="2">
        <f t="shared" si="7"/>
        <v>9</v>
      </c>
      <c r="B13" s="3"/>
      <c r="C13" s="3"/>
      <c r="D13" s="3"/>
      <c r="E13" s="14">
        <f>[2]список!E17</f>
        <v>100</v>
      </c>
      <c r="L13" s="24" t="e">
        <f t="shared" si="1"/>
        <v>#DIV/0!</v>
      </c>
      <c r="M13" s="24" t="e">
        <f t="shared" si="2"/>
        <v>#DIV/0!</v>
      </c>
      <c r="N13" s="24"/>
      <c r="O13" s="29" t="str">
        <f t="shared" si="4"/>
        <v>&gt;0.0</v>
      </c>
      <c r="P13" s="29" t="str">
        <f t="shared" si="5"/>
        <v>&lt;0.0</v>
      </c>
      <c r="Q13" s="25" t="e">
        <f t="shared" si="8"/>
        <v>#DIV/0!</v>
      </c>
    </row>
    <row r="14" spans="1:17" ht="15.6" hidden="1" x14ac:dyDescent="0.25">
      <c r="A14" s="2">
        <f t="shared" si="7"/>
        <v>10</v>
      </c>
      <c r="B14" s="3"/>
      <c r="C14" s="3"/>
      <c r="D14" s="3"/>
      <c r="E14" s="14">
        <f>[2]список!E18</f>
        <v>100</v>
      </c>
      <c r="L14" s="24" t="e">
        <f t="shared" si="1"/>
        <v>#DIV/0!</v>
      </c>
      <c r="M14" s="24" t="e">
        <f t="shared" si="2"/>
        <v>#DIV/0!</v>
      </c>
      <c r="N14" s="24"/>
      <c r="O14" s="29" t="str">
        <f t="shared" si="4"/>
        <v>&gt;0.0</v>
      </c>
      <c r="P14" s="29" t="str">
        <f t="shared" si="5"/>
        <v>&lt;0.0</v>
      </c>
      <c r="Q14" s="25" t="e">
        <f t="shared" si="8"/>
        <v>#DIV/0!</v>
      </c>
    </row>
    <row r="15" spans="1:17" ht="15.6" hidden="1" x14ac:dyDescent="0.25">
      <c r="A15" s="2">
        <f t="shared" si="7"/>
        <v>11</v>
      </c>
      <c r="B15" s="3"/>
      <c r="C15" s="3"/>
      <c r="D15" s="3"/>
      <c r="E15" s="14">
        <f>[2]список!E19</f>
        <v>100</v>
      </c>
      <c r="L15" s="24" t="e">
        <f t="shared" si="1"/>
        <v>#DIV/0!</v>
      </c>
      <c r="M15" s="24" t="e">
        <f t="shared" si="2"/>
        <v>#DIV/0!</v>
      </c>
      <c r="N15" s="24"/>
      <c r="O15" s="29" t="str">
        <f t="shared" si="4"/>
        <v>&gt;0.0</v>
      </c>
      <c r="P15" s="29" t="str">
        <f t="shared" si="5"/>
        <v>&lt;0.0</v>
      </c>
      <c r="Q15" s="25" t="e">
        <f t="shared" si="8"/>
        <v>#DIV/0!</v>
      </c>
    </row>
    <row r="16" spans="1:17" ht="15.6" hidden="1" x14ac:dyDescent="0.25">
      <c r="A16" s="2">
        <f t="shared" si="7"/>
        <v>12</v>
      </c>
      <c r="B16" s="3"/>
      <c r="C16" s="3"/>
      <c r="D16" s="3"/>
      <c r="E16" s="14">
        <f>[2]список!E20</f>
        <v>100</v>
      </c>
      <c r="L16" s="24" t="e">
        <f t="shared" si="1"/>
        <v>#DIV/0!</v>
      </c>
      <c r="M16" s="24" t="e">
        <f t="shared" si="2"/>
        <v>#DIV/0!</v>
      </c>
      <c r="N16" s="24"/>
      <c r="O16" s="29" t="str">
        <f t="shared" si="4"/>
        <v>&gt;0.0</v>
      </c>
      <c r="P16" s="29" t="str">
        <f t="shared" si="5"/>
        <v>&lt;0.0</v>
      </c>
      <c r="Q16" s="25" t="e">
        <f t="shared" si="8"/>
        <v>#DIV/0!</v>
      </c>
    </row>
    <row r="17" spans="1:17" ht="15.6" hidden="1" x14ac:dyDescent="0.25">
      <c r="A17" s="2">
        <f t="shared" si="7"/>
        <v>13</v>
      </c>
      <c r="B17" s="3"/>
      <c r="C17" s="3"/>
      <c r="D17" s="3"/>
      <c r="E17" s="14">
        <f>[2]список!E21</f>
        <v>100</v>
      </c>
      <c r="L17" s="24" t="e">
        <f t="shared" si="1"/>
        <v>#DIV/0!</v>
      </c>
      <c r="M17" s="24" t="e">
        <f t="shared" si="2"/>
        <v>#DIV/0!</v>
      </c>
      <c r="N17" s="24"/>
      <c r="O17" s="29" t="str">
        <f t="shared" si="4"/>
        <v>&gt;0.0</v>
      </c>
      <c r="P17" s="29" t="str">
        <f t="shared" si="5"/>
        <v>&lt;0.0</v>
      </c>
      <c r="Q17" s="25" t="e">
        <f t="shared" si="8"/>
        <v>#DIV/0!</v>
      </c>
    </row>
    <row r="18" spans="1:17" ht="15.6" hidden="1" x14ac:dyDescent="0.25">
      <c r="A18" s="2">
        <f t="shared" si="7"/>
        <v>14</v>
      </c>
      <c r="B18" s="3"/>
      <c r="C18" s="3"/>
      <c r="D18" s="3"/>
      <c r="E18" s="14">
        <f>[2]список!E22</f>
        <v>100</v>
      </c>
      <c r="L18" s="24" t="e">
        <f t="shared" si="1"/>
        <v>#DIV/0!</v>
      </c>
      <c r="M18" s="24" t="e">
        <f t="shared" si="2"/>
        <v>#DIV/0!</v>
      </c>
      <c r="N18" s="24"/>
      <c r="O18" s="29" t="str">
        <f t="shared" si="4"/>
        <v>&gt;0.0</v>
      </c>
      <c r="P18" s="29" t="str">
        <f t="shared" si="5"/>
        <v>&lt;0.0</v>
      </c>
      <c r="Q18" s="25" t="e">
        <f t="shared" si="8"/>
        <v>#DIV/0!</v>
      </c>
    </row>
    <row r="19" spans="1:17" ht="15.6" hidden="1" x14ac:dyDescent="0.25">
      <c r="A19" s="2">
        <f t="shared" si="7"/>
        <v>15</v>
      </c>
      <c r="B19" s="3"/>
      <c r="C19" s="3"/>
      <c r="D19" s="3"/>
      <c r="E19" s="14">
        <f>[2]список!E23</f>
        <v>100</v>
      </c>
      <c r="L19" s="24" t="e">
        <f t="shared" si="1"/>
        <v>#DIV/0!</v>
      </c>
      <c r="M19" s="24" t="e">
        <f t="shared" si="2"/>
        <v>#DIV/0!</v>
      </c>
      <c r="N19" s="24"/>
      <c r="O19" s="29" t="str">
        <f t="shared" si="4"/>
        <v>&gt;0.0</v>
      </c>
      <c r="P19" s="29" t="str">
        <f t="shared" si="5"/>
        <v>&lt;0.0</v>
      </c>
      <c r="Q19" s="25" t="e">
        <f t="shared" si="8"/>
        <v>#DIV/0!</v>
      </c>
    </row>
    <row r="20" spans="1:17" ht="15.6" hidden="1" x14ac:dyDescent="0.25">
      <c r="A20" s="2">
        <f t="shared" si="7"/>
        <v>16</v>
      </c>
      <c r="B20" s="3"/>
      <c r="C20" s="3"/>
      <c r="D20" s="3"/>
      <c r="E20" s="14">
        <f>[2]список!E24</f>
        <v>100</v>
      </c>
      <c r="L20" s="24" t="e">
        <f t="shared" si="1"/>
        <v>#DIV/0!</v>
      </c>
      <c r="M20" s="24" t="e">
        <f t="shared" si="2"/>
        <v>#DIV/0!</v>
      </c>
      <c r="N20" s="24"/>
      <c r="O20" s="29" t="str">
        <f t="shared" si="4"/>
        <v>&gt;0.0</v>
      </c>
      <c r="P20" s="29" t="str">
        <f t="shared" si="5"/>
        <v>&lt;0.0</v>
      </c>
      <c r="Q20" s="25" t="e">
        <f t="shared" si="8"/>
        <v>#DIV/0!</v>
      </c>
    </row>
    <row r="21" spans="1:17" ht="15.6" hidden="1" x14ac:dyDescent="0.25">
      <c r="A21" s="2">
        <f t="shared" si="7"/>
        <v>17</v>
      </c>
      <c r="B21" s="2"/>
      <c r="C21" s="2"/>
      <c r="D21" s="2"/>
      <c r="E21" s="14">
        <f>[2]список!E25</f>
        <v>100</v>
      </c>
      <c r="L21" s="24" t="e">
        <f t="shared" si="1"/>
        <v>#DIV/0!</v>
      </c>
      <c r="M21" s="24" t="e">
        <f t="shared" si="2"/>
        <v>#DIV/0!</v>
      </c>
      <c r="N21" s="24"/>
      <c r="O21" s="29" t="str">
        <f t="shared" si="4"/>
        <v>&gt;0.0</v>
      </c>
      <c r="P21" s="29" t="str">
        <f t="shared" si="5"/>
        <v>&lt;0.0</v>
      </c>
      <c r="Q21" s="25" t="e">
        <f t="shared" si="8"/>
        <v>#DIV/0!</v>
      </c>
    </row>
    <row r="22" spans="1:17" ht="15.6" hidden="1" x14ac:dyDescent="0.25">
      <c r="A22" s="2">
        <f t="shared" si="7"/>
        <v>18</v>
      </c>
      <c r="B22" s="2"/>
      <c r="C22" s="2"/>
      <c r="D22" s="2"/>
      <c r="E22" s="14">
        <f>[2]список!E26</f>
        <v>100</v>
      </c>
      <c r="L22" s="24" t="e">
        <f t="shared" si="1"/>
        <v>#DIV/0!</v>
      </c>
      <c r="M22" s="24" t="e">
        <f t="shared" si="2"/>
        <v>#DIV/0!</v>
      </c>
      <c r="N22" s="24"/>
      <c r="O22" s="29" t="str">
        <f t="shared" si="4"/>
        <v>&gt;0.0</v>
      </c>
      <c r="P22" s="29" t="str">
        <f t="shared" si="5"/>
        <v>&lt;0.0</v>
      </c>
      <c r="Q22" s="25" t="e">
        <f t="shared" si="8"/>
        <v>#DIV/0!</v>
      </c>
    </row>
    <row r="23" spans="1:17" ht="15.6" hidden="1" x14ac:dyDescent="0.25">
      <c r="A23" s="2">
        <f t="shared" si="7"/>
        <v>19</v>
      </c>
      <c r="B23" s="2"/>
      <c r="C23" s="2"/>
      <c r="D23" s="2"/>
      <c r="E23" s="14">
        <f>[2]список!E27</f>
        <v>100</v>
      </c>
      <c r="L23" s="24" t="e">
        <f t="shared" si="1"/>
        <v>#DIV/0!</v>
      </c>
      <c r="M23" s="24" t="e">
        <f t="shared" si="2"/>
        <v>#DIV/0!</v>
      </c>
      <c r="N23" s="24"/>
      <c r="O23" s="29" t="str">
        <f t="shared" si="4"/>
        <v>&gt;0.0</v>
      </c>
      <c r="P23" s="29" t="str">
        <f t="shared" si="5"/>
        <v>&lt;0.0</v>
      </c>
      <c r="Q23" s="25" t="e">
        <f t="shared" si="8"/>
        <v>#DIV/0!</v>
      </c>
    </row>
    <row r="24" spans="1:17" ht="15.6" hidden="1" x14ac:dyDescent="0.25">
      <c r="A24" s="2">
        <f t="shared" si="7"/>
        <v>20</v>
      </c>
      <c r="B24" s="2"/>
      <c r="C24" s="2"/>
      <c r="D24" s="2"/>
      <c r="E24" s="14">
        <f>[2]список!E28</f>
        <v>100</v>
      </c>
      <c r="L24" s="24" t="e">
        <f t="shared" si="1"/>
        <v>#DIV/0!</v>
      </c>
      <c r="M24" s="24" t="e">
        <f t="shared" si="2"/>
        <v>#DIV/0!</v>
      </c>
      <c r="N24" s="24"/>
      <c r="O24" s="29" t="str">
        <f t="shared" si="4"/>
        <v>&gt;0.0</v>
      </c>
      <c r="P24" s="29" t="str">
        <f t="shared" si="5"/>
        <v>&lt;0.0</v>
      </c>
      <c r="Q24" s="25" t="e">
        <f t="shared" si="8"/>
        <v>#DIV/0!</v>
      </c>
    </row>
    <row r="25" spans="1:17" ht="15.6" hidden="1" x14ac:dyDescent="0.25">
      <c r="A25" s="2">
        <f t="shared" si="7"/>
        <v>21</v>
      </c>
      <c r="B25" s="2"/>
      <c r="C25" s="2"/>
      <c r="D25" s="2"/>
      <c r="E25" s="14">
        <f>[2]список!E29</f>
        <v>100</v>
      </c>
      <c r="L25" s="24" t="e">
        <f t="shared" si="1"/>
        <v>#DIV/0!</v>
      </c>
      <c r="M25" s="24" t="e">
        <f t="shared" si="2"/>
        <v>#DIV/0!</v>
      </c>
      <c r="N25" s="24"/>
      <c r="O25" s="29" t="str">
        <f t="shared" si="4"/>
        <v>&gt;0.0</v>
      </c>
      <c r="P25" s="29" t="str">
        <f t="shared" si="5"/>
        <v>&lt;0.0</v>
      </c>
      <c r="Q25" s="25" t="e">
        <f t="shared" si="8"/>
        <v>#DIV/0!</v>
      </c>
    </row>
    <row r="26" spans="1:17" ht="15.6" hidden="1" x14ac:dyDescent="0.25">
      <c r="A26" s="2">
        <f t="shared" si="7"/>
        <v>22</v>
      </c>
      <c r="B26" s="2"/>
      <c r="C26" s="2"/>
      <c r="D26" s="2"/>
      <c r="E26" s="14">
        <f>[2]список!E30</f>
        <v>100</v>
      </c>
      <c r="L26" s="24" t="e">
        <f t="shared" si="1"/>
        <v>#DIV/0!</v>
      </c>
      <c r="M26" s="24" t="e">
        <f t="shared" si="2"/>
        <v>#DIV/0!</v>
      </c>
      <c r="N26" s="24"/>
      <c r="O26" s="29" t="str">
        <f t="shared" si="4"/>
        <v>&gt;0.0</v>
      </c>
      <c r="P26" s="29" t="str">
        <f t="shared" si="5"/>
        <v>&lt;0.0</v>
      </c>
      <c r="Q26" s="25" t="e">
        <f t="shared" si="8"/>
        <v>#DIV/0!</v>
      </c>
    </row>
    <row r="27" spans="1:17" ht="15.6" hidden="1" x14ac:dyDescent="0.25">
      <c r="A27" s="2">
        <f t="shared" si="7"/>
        <v>23</v>
      </c>
      <c r="B27" s="2"/>
      <c r="C27" s="2"/>
      <c r="D27" s="2"/>
      <c r="E27" s="14">
        <f>[2]список!E31</f>
        <v>100</v>
      </c>
      <c r="L27" s="24" t="e">
        <f t="shared" si="1"/>
        <v>#DIV/0!</v>
      </c>
      <c r="M27" s="24" t="e">
        <f t="shared" si="2"/>
        <v>#DIV/0!</v>
      </c>
      <c r="N27" s="24"/>
      <c r="O27" s="29" t="str">
        <f t="shared" si="4"/>
        <v>&gt;0.0</v>
      </c>
      <c r="P27" s="29" t="str">
        <f t="shared" si="5"/>
        <v>&lt;0.0</v>
      </c>
      <c r="Q27" s="25" t="e">
        <f t="shared" si="8"/>
        <v>#DIV/0!</v>
      </c>
    </row>
    <row r="28" spans="1:17" ht="15.6" hidden="1" x14ac:dyDescent="0.25">
      <c r="A28" s="2">
        <f t="shared" si="7"/>
        <v>24</v>
      </c>
      <c r="B28" s="2"/>
      <c r="C28" s="2"/>
      <c r="D28" s="2"/>
      <c r="E28" s="14">
        <f>[2]список!E32</f>
        <v>100</v>
      </c>
      <c r="L28" s="24" t="e">
        <f t="shared" si="1"/>
        <v>#DIV/0!</v>
      </c>
      <c r="M28" s="24" t="e">
        <f t="shared" si="2"/>
        <v>#DIV/0!</v>
      </c>
      <c r="N28" s="24"/>
      <c r="O28" s="29" t="str">
        <f t="shared" si="4"/>
        <v>&gt;0.0</v>
      </c>
      <c r="P28" s="29" t="str">
        <f t="shared" si="5"/>
        <v>&lt;0.0</v>
      </c>
      <c r="Q28" s="25" t="e">
        <f t="shared" si="8"/>
        <v>#DIV/0!</v>
      </c>
    </row>
    <row r="29" spans="1:17" ht="15.6" hidden="1" x14ac:dyDescent="0.25">
      <c r="A29" s="2">
        <f t="shared" si="7"/>
        <v>25</v>
      </c>
      <c r="B29" s="2"/>
      <c r="C29" s="2"/>
      <c r="D29" s="2"/>
      <c r="E29" s="14">
        <f>[2]список!E33</f>
        <v>100</v>
      </c>
      <c r="L29" s="24" t="e">
        <f t="shared" si="1"/>
        <v>#DIV/0!</v>
      </c>
      <c r="M29" s="24" t="e">
        <f t="shared" si="2"/>
        <v>#DIV/0!</v>
      </c>
      <c r="N29" s="24"/>
      <c r="O29" s="29" t="str">
        <f t="shared" si="4"/>
        <v>&gt;0.0</v>
      </c>
      <c r="P29" s="29" t="str">
        <f t="shared" si="5"/>
        <v>&lt;0.0</v>
      </c>
      <c r="Q29" s="25" t="e">
        <f t="shared" si="8"/>
        <v>#DIV/0!</v>
      </c>
    </row>
    <row r="30" spans="1:17" ht="15.6" hidden="1" x14ac:dyDescent="0.25">
      <c r="A30" s="2"/>
      <c r="B30" s="2"/>
      <c r="C30" s="2"/>
      <c r="D30" s="2"/>
      <c r="E30" s="14">
        <f>[2]список!E34</f>
        <v>0</v>
      </c>
      <c r="L30" s="24" t="e">
        <f t="shared" si="1"/>
        <v>#DIV/0!</v>
      </c>
      <c r="M30" s="24" t="e">
        <f t="shared" si="2"/>
        <v>#DIV/0!</v>
      </c>
      <c r="N30" s="24"/>
      <c r="O30" s="29" t="str">
        <f t="shared" si="4"/>
        <v>&gt;0.0</v>
      </c>
      <c r="P30" s="29" t="str">
        <f t="shared" si="5"/>
        <v>&lt;0.0</v>
      </c>
      <c r="Q30" s="25" t="e">
        <f t="shared" si="8"/>
        <v>#DIV/0!</v>
      </c>
    </row>
    <row r="31" spans="1:17" ht="15.6" hidden="1" x14ac:dyDescent="0.25">
      <c r="A31" s="2"/>
      <c r="B31" s="2"/>
      <c r="C31" s="2"/>
      <c r="D31" s="2"/>
      <c r="E31" s="14">
        <f>[2]список!E35</f>
        <v>0</v>
      </c>
      <c r="L31" s="24" t="e">
        <f t="shared" si="1"/>
        <v>#DIV/0!</v>
      </c>
      <c r="M31" s="24" t="e">
        <f t="shared" si="2"/>
        <v>#DIV/0!</v>
      </c>
      <c r="N31" s="24"/>
      <c r="O31" s="29" t="str">
        <f t="shared" si="4"/>
        <v>&gt;0.0</v>
      </c>
      <c r="P31" s="29" t="str">
        <f t="shared" si="5"/>
        <v>&lt;0.0</v>
      </c>
      <c r="Q31" s="25" t="e">
        <f t="shared" si="8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C13" workbookViewId="0">
      <selection activeCell="Q5" sqref="Q5"/>
    </sheetView>
  </sheetViews>
  <sheetFormatPr defaultRowHeight="14.4" x14ac:dyDescent="0.3"/>
  <cols>
    <col min="1" max="1" width="4.33203125" style="5" customWidth="1"/>
    <col min="2" max="2" width="40.44140625" style="5" customWidth="1"/>
    <col min="3" max="3" width="51.33203125" style="5" customWidth="1"/>
    <col min="4" max="4" width="26.5546875" style="5" customWidth="1"/>
    <col min="5" max="11" width="4.6640625" style="5" customWidth="1"/>
    <col min="12" max="12" width="5.33203125" style="5" customWidth="1"/>
    <col min="13" max="13" width="5.88671875" style="5" customWidth="1"/>
    <col min="14" max="14" width="4.44140625" style="5" bestFit="1" customWidth="1"/>
    <col min="15" max="16" width="5.5546875" style="5" bestFit="1" customWidth="1"/>
    <col min="17" max="16384" width="8.88671875" style="5"/>
  </cols>
  <sheetData>
    <row r="1" spans="1:17" ht="21" customHeight="1" x14ac:dyDescent="0.3">
      <c r="A1" s="38" t="s">
        <v>0</v>
      </c>
      <c r="B1" s="39"/>
      <c r="C1" s="39"/>
      <c r="D1" s="39"/>
    </row>
    <row r="2" spans="1:17" ht="19.8" customHeight="1" x14ac:dyDescent="0.3">
      <c r="A2" s="40" t="s">
        <v>23</v>
      </c>
      <c r="B2" s="41"/>
      <c r="C2" s="41"/>
      <c r="D2" s="41"/>
    </row>
    <row r="3" spans="1:17" ht="19.8" customHeight="1" x14ac:dyDescent="0.3">
      <c r="A3" s="36" t="s">
        <v>2</v>
      </c>
      <c r="B3" s="37"/>
      <c r="C3" s="37"/>
      <c r="D3" s="37"/>
      <c r="L3" s="21">
        <v>1.5</v>
      </c>
      <c r="M3" s="27">
        <v>0.2</v>
      </c>
      <c r="N3" s="28"/>
      <c r="O3"/>
      <c r="P3"/>
      <c r="Q3"/>
    </row>
    <row r="4" spans="1:17" ht="82.8" customHeight="1" x14ac:dyDescent="0.3">
      <c r="A4" s="6" t="s">
        <v>3</v>
      </c>
      <c r="B4" s="6" t="s">
        <v>4</v>
      </c>
      <c r="C4" s="6" t="s">
        <v>5</v>
      </c>
      <c r="D4" s="6" t="s">
        <v>6</v>
      </c>
      <c r="E4" s="19" t="s">
        <v>97</v>
      </c>
      <c r="F4" s="19" t="s">
        <v>98</v>
      </c>
      <c r="G4" s="19" t="s">
        <v>109</v>
      </c>
      <c r="H4" s="19" t="s">
        <v>99</v>
      </c>
      <c r="I4" s="19" t="s">
        <v>100</v>
      </c>
      <c r="J4" s="19" t="s">
        <v>101</v>
      </c>
      <c r="K4" s="20" t="s">
        <v>102</v>
      </c>
      <c r="L4" s="22" t="s">
        <v>104</v>
      </c>
      <c r="M4" s="22" t="s">
        <v>105</v>
      </c>
      <c r="N4" s="22" t="s">
        <v>110</v>
      </c>
      <c r="O4" s="22" t="s">
        <v>106</v>
      </c>
      <c r="P4" s="22" t="s">
        <v>107</v>
      </c>
      <c r="Q4" s="23" t="s">
        <v>108</v>
      </c>
    </row>
    <row r="5" spans="1:17" ht="62.4" x14ac:dyDescent="0.3">
      <c r="A5" s="7">
        <v>1</v>
      </c>
      <c r="B5" s="8" t="s">
        <v>24</v>
      </c>
      <c r="C5" s="8" t="s">
        <v>25</v>
      </c>
      <c r="D5" s="8" t="s">
        <v>26</v>
      </c>
      <c r="E5" s="14">
        <f>[8]список!E9</f>
        <v>45</v>
      </c>
      <c r="F5" s="14">
        <f>[9]список!E9</f>
        <v>8</v>
      </c>
      <c r="G5" s="14">
        <f>[10]список!E9</f>
        <v>20</v>
      </c>
      <c r="H5" s="14">
        <f>[11]список!E9</f>
        <v>30</v>
      </c>
      <c r="I5" s="14">
        <f>[12]список!E9</f>
        <v>34</v>
      </c>
      <c r="J5" s="14">
        <f>[13]список!E9</f>
        <v>29</v>
      </c>
      <c r="K5" s="26">
        <f t="shared" ref="K5:K20" si="0">AVERAGE(E5:J5)</f>
        <v>27.666666666666668</v>
      </c>
      <c r="L5" s="31">
        <f>SQRT(_xlfn.VAR.S(E5:J5))</f>
        <v>12.59629575179412</v>
      </c>
      <c r="M5" s="31">
        <f>L5/K5*100</f>
        <v>45.52877982576188</v>
      </c>
      <c r="N5" s="31">
        <f>MAX($L$3*L5,$M$3*K5)</f>
        <v>18.894443627691182</v>
      </c>
      <c r="O5" s="26" t="str">
        <f>CONCATENATE("&gt;",TEXT(K5-N5,"0.0"))</f>
        <v>&gt;8.8</v>
      </c>
      <c r="P5" s="26" t="str">
        <f>CONCATENATE("&lt;",TEXT(K5+N5,"0.0"))</f>
        <v>&lt;46.6</v>
      </c>
      <c r="Q5" s="26">
        <f>AVERAGEIFS(E5:J5,E5:J5,O5,E5:J5,P5)</f>
        <v>31.6</v>
      </c>
    </row>
    <row r="6" spans="1:17" ht="46.8" x14ac:dyDescent="0.3">
      <c r="A6" s="7">
        <f>A5+1</f>
        <v>2</v>
      </c>
      <c r="B6" s="8" t="s">
        <v>27</v>
      </c>
      <c r="C6" s="8" t="s">
        <v>28</v>
      </c>
      <c r="D6" s="8" t="s">
        <v>29</v>
      </c>
      <c r="E6" s="14">
        <f>[8]список!E10</f>
        <v>47</v>
      </c>
      <c r="F6" s="14">
        <f>[9]список!E10</f>
        <v>43</v>
      </c>
      <c r="G6" s="14">
        <f>[10]список!E10</f>
        <v>43</v>
      </c>
      <c r="H6" s="14">
        <f>[11]список!E10</f>
        <v>50</v>
      </c>
      <c r="I6" s="14">
        <f>[12]список!E10</f>
        <v>47</v>
      </c>
      <c r="J6" s="14">
        <f>[13]список!E10</f>
        <v>41</v>
      </c>
      <c r="K6" s="26">
        <f t="shared" si="0"/>
        <v>45.166666666666664</v>
      </c>
      <c r="L6" s="31">
        <f t="shared" ref="L6:L20" si="1">SQRT(_xlfn.VAR.S(E6:J6))</f>
        <v>3.3714487489307423</v>
      </c>
      <c r="M6" s="31">
        <f t="shared" ref="M6:M20" si="2">L6/K6*100</f>
        <v>7.464462174754412</v>
      </c>
      <c r="N6" s="31">
        <f t="shared" ref="N6:N20" si="3">MAX($L$3*L6,$M$3*K6)</f>
        <v>9.0333333333333332</v>
      </c>
      <c r="O6" s="26" t="str">
        <f t="shared" ref="O6:O20" si="4">CONCATENATE("&gt;",TEXT(K6-N6,"0.0"))</f>
        <v>&gt;36.1</v>
      </c>
      <c r="P6" s="26" t="str">
        <f t="shared" ref="P6:P20" si="5">CONCATENATE("&lt;",TEXT(K6+N6,"0.0"))</f>
        <v>&lt;54.2</v>
      </c>
      <c r="Q6" s="26">
        <f t="shared" ref="Q6:Q20" si="6">AVERAGEIFS(E6:J6,E6:J6,O6,E6:J6,P6)</f>
        <v>45.166666666666664</v>
      </c>
    </row>
    <row r="7" spans="1:17" ht="31.2" x14ac:dyDescent="0.3">
      <c r="A7" s="7">
        <f t="shared" ref="A7:A34" si="7">A6+1</f>
        <v>3</v>
      </c>
      <c r="B7" s="8" t="s">
        <v>30</v>
      </c>
      <c r="C7" s="8" t="s">
        <v>31</v>
      </c>
      <c r="D7" s="8" t="s">
        <v>32</v>
      </c>
      <c r="E7" s="14">
        <f>[8]список!E11</f>
        <v>48</v>
      </c>
      <c r="F7" s="14">
        <f>[9]список!E11</f>
        <v>13</v>
      </c>
      <c r="G7" s="14">
        <f>[10]список!E11</f>
        <v>35</v>
      </c>
      <c r="H7" s="14">
        <f>[11]список!E11</f>
        <v>58</v>
      </c>
      <c r="I7" s="14">
        <f>[12]список!E11</f>
        <v>37</v>
      </c>
      <c r="J7" s="14">
        <f>[13]список!E11</f>
        <v>30</v>
      </c>
      <c r="K7" s="26">
        <f t="shared" si="0"/>
        <v>36.833333333333336</v>
      </c>
      <c r="L7" s="31">
        <f t="shared" si="1"/>
        <v>15.432649372893385</v>
      </c>
      <c r="M7" s="31">
        <f t="shared" si="2"/>
        <v>41.898595582515973</v>
      </c>
      <c r="N7" s="31">
        <f t="shared" si="3"/>
        <v>23.148974059340077</v>
      </c>
      <c r="O7" s="26" t="str">
        <f t="shared" si="4"/>
        <v>&gt;13.7</v>
      </c>
      <c r="P7" s="26" t="str">
        <f t="shared" si="5"/>
        <v>&lt;60.0</v>
      </c>
      <c r="Q7" s="26">
        <f t="shared" si="6"/>
        <v>41.6</v>
      </c>
    </row>
    <row r="8" spans="1:17" ht="31.2" x14ac:dyDescent="0.3">
      <c r="A8" s="7">
        <f t="shared" si="7"/>
        <v>4</v>
      </c>
      <c r="B8" s="8" t="s">
        <v>33</v>
      </c>
      <c r="C8" s="8" t="s">
        <v>34</v>
      </c>
      <c r="D8" s="8" t="s">
        <v>35</v>
      </c>
      <c r="E8" s="14">
        <f>[8]список!E12</f>
        <v>68</v>
      </c>
      <c r="F8" s="14">
        <f>[9]список!E12</f>
        <v>17</v>
      </c>
      <c r="G8" s="14">
        <f>[10]список!E12</f>
        <v>37</v>
      </c>
      <c r="H8" s="14">
        <f>[11]список!E12</f>
        <v>22</v>
      </c>
      <c r="I8" s="14">
        <f>[12]список!E12</f>
        <v>61</v>
      </c>
      <c r="J8" s="14">
        <f>[13]список!E12</f>
        <v>33</v>
      </c>
      <c r="K8" s="26">
        <f t="shared" si="0"/>
        <v>39.666666666666664</v>
      </c>
      <c r="L8" s="31">
        <f t="shared" si="1"/>
        <v>20.665591369875354</v>
      </c>
      <c r="M8" s="31">
        <f t="shared" si="2"/>
        <v>52.098129503887449</v>
      </c>
      <c r="N8" s="31">
        <f t="shared" si="3"/>
        <v>30.99838705481303</v>
      </c>
      <c r="O8" s="26" t="str">
        <f t="shared" si="4"/>
        <v>&gt;8.7</v>
      </c>
      <c r="P8" s="26" t="str">
        <f t="shared" si="5"/>
        <v>&lt;70.7</v>
      </c>
      <c r="Q8" s="26">
        <f t="shared" si="6"/>
        <v>39.666666666666664</v>
      </c>
    </row>
    <row r="9" spans="1:17" ht="31.2" x14ac:dyDescent="0.3">
      <c r="A9" s="7">
        <f t="shared" si="7"/>
        <v>5</v>
      </c>
      <c r="B9" s="8" t="s">
        <v>36</v>
      </c>
      <c r="C9" s="8" t="s">
        <v>37</v>
      </c>
      <c r="D9" s="8" t="s">
        <v>38</v>
      </c>
      <c r="E9" s="14">
        <f>[8]список!E13</f>
        <v>58</v>
      </c>
      <c r="F9" s="14">
        <f>[9]список!E13</f>
        <v>41</v>
      </c>
      <c r="G9" s="14">
        <f>[10]список!E13</f>
        <v>25</v>
      </c>
      <c r="H9" s="14">
        <f>[11]список!E13</f>
        <v>0</v>
      </c>
      <c r="I9" s="14">
        <f>[12]список!E13</f>
        <v>46</v>
      </c>
      <c r="J9" s="14">
        <f>[13]список!E13</f>
        <v>31</v>
      </c>
      <c r="K9" s="26">
        <f t="shared" si="0"/>
        <v>33.5</v>
      </c>
      <c r="L9" s="31">
        <f t="shared" si="1"/>
        <v>20.067386476569389</v>
      </c>
      <c r="M9" s="31">
        <f t="shared" si="2"/>
        <v>59.902646198714592</v>
      </c>
      <c r="N9" s="31">
        <f t="shared" si="3"/>
        <v>30.101079714854084</v>
      </c>
      <c r="O9" s="26" t="str">
        <f t="shared" si="4"/>
        <v>&gt;3.4</v>
      </c>
      <c r="P9" s="26" t="str">
        <f t="shared" si="5"/>
        <v>&lt;63.6</v>
      </c>
      <c r="Q9" s="26">
        <f t="shared" si="6"/>
        <v>40.200000000000003</v>
      </c>
    </row>
    <row r="10" spans="1:17" ht="31.2" x14ac:dyDescent="0.3">
      <c r="A10" s="7">
        <f t="shared" si="7"/>
        <v>6</v>
      </c>
      <c r="B10" s="8" t="s">
        <v>39</v>
      </c>
      <c r="C10" s="8" t="s">
        <v>40</v>
      </c>
      <c r="D10" s="8" t="s">
        <v>9</v>
      </c>
      <c r="E10" s="14">
        <f>[8]список!E14</f>
        <v>62</v>
      </c>
      <c r="F10" s="14">
        <f>[9]список!E14</f>
        <v>18</v>
      </c>
      <c r="G10" s="14">
        <f>[10]список!E14</f>
        <v>29</v>
      </c>
      <c r="H10" s="14">
        <f>[11]список!E14</f>
        <v>58</v>
      </c>
      <c r="I10" s="14">
        <f>[12]список!E14</f>
        <v>45</v>
      </c>
      <c r="J10" s="14">
        <f>[13]список!E14</f>
        <v>34</v>
      </c>
      <c r="K10" s="26">
        <f t="shared" si="0"/>
        <v>41</v>
      </c>
      <c r="L10" s="31">
        <f t="shared" si="1"/>
        <v>17.134759992483115</v>
      </c>
      <c r="M10" s="31">
        <f t="shared" si="2"/>
        <v>41.792097542641741</v>
      </c>
      <c r="N10" s="31">
        <f t="shared" si="3"/>
        <v>25.702139988724674</v>
      </c>
      <c r="O10" s="26" t="str">
        <f t="shared" si="4"/>
        <v>&gt;15.3</v>
      </c>
      <c r="P10" s="26" t="str">
        <f t="shared" si="5"/>
        <v>&lt;66.7</v>
      </c>
      <c r="Q10" s="26">
        <f t="shared" si="6"/>
        <v>41</v>
      </c>
    </row>
    <row r="11" spans="1:17" ht="31.2" x14ac:dyDescent="0.3">
      <c r="A11" s="7">
        <f t="shared" si="7"/>
        <v>7</v>
      </c>
      <c r="B11" s="8" t="s">
        <v>41</v>
      </c>
      <c r="C11" s="8" t="s">
        <v>42</v>
      </c>
      <c r="D11" s="8" t="s">
        <v>29</v>
      </c>
      <c r="E11" s="14">
        <f>[8]список!E15</f>
        <v>71</v>
      </c>
      <c r="F11" s="14">
        <f>[9]список!E15</f>
        <v>36</v>
      </c>
      <c r="G11" s="14">
        <f>[10]список!E15</f>
        <v>23</v>
      </c>
      <c r="H11" s="14">
        <f>[11]список!E15</f>
        <v>32</v>
      </c>
      <c r="I11" s="14">
        <f>[12]список!E15</f>
        <v>79</v>
      </c>
      <c r="J11" s="14">
        <f>[13]список!E15</f>
        <v>60</v>
      </c>
      <c r="K11" s="26">
        <f t="shared" si="0"/>
        <v>50.166666666666664</v>
      </c>
      <c r="L11" s="31">
        <f t="shared" si="1"/>
        <v>22.93832310058141</v>
      </c>
      <c r="M11" s="31">
        <f t="shared" si="2"/>
        <v>45.724232094182213</v>
      </c>
      <c r="N11" s="31">
        <f t="shared" si="3"/>
        <v>34.407484650872114</v>
      </c>
      <c r="O11" s="26" t="str">
        <f t="shared" si="4"/>
        <v>&gt;15.8</v>
      </c>
      <c r="P11" s="26" t="str">
        <f t="shared" si="5"/>
        <v>&lt;84.6</v>
      </c>
      <c r="Q11" s="26">
        <f t="shared" si="6"/>
        <v>50.166666666666664</v>
      </c>
    </row>
    <row r="12" spans="1:17" ht="46.8" x14ac:dyDescent="0.3">
      <c r="A12" s="7">
        <f t="shared" si="7"/>
        <v>8</v>
      </c>
      <c r="B12" s="8" t="s">
        <v>43</v>
      </c>
      <c r="C12" s="8" t="s">
        <v>44</v>
      </c>
      <c r="D12" s="8" t="s">
        <v>45</v>
      </c>
      <c r="E12" s="14">
        <f>[8]список!E16</f>
        <v>40</v>
      </c>
      <c r="F12" s="14">
        <f>[9]список!E16</f>
        <v>8</v>
      </c>
      <c r="G12" s="14">
        <f>[10]список!E16</f>
        <v>29</v>
      </c>
      <c r="H12" s="14">
        <f>[11]список!E16</f>
        <v>40</v>
      </c>
      <c r="I12" s="14">
        <f>[12]список!E16</f>
        <v>40</v>
      </c>
      <c r="J12" s="14">
        <f>[13]список!E16</f>
        <v>31</v>
      </c>
      <c r="K12" s="26">
        <f t="shared" si="0"/>
        <v>31.333333333333332</v>
      </c>
      <c r="L12" s="31">
        <f t="shared" si="1"/>
        <v>12.452576707921402</v>
      </c>
      <c r="M12" s="31">
        <f t="shared" si="2"/>
        <v>39.742266089110863</v>
      </c>
      <c r="N12" s="31">
        <f t="shared" si="3"/>
        <v>18.678865061882103</v>
      </c>
      <c r="O12" s="26" t="str">
        <f t="shared" si="4"/>
        <v>&gt;12.7</v>
      </c>
      <c r="P12" s="26" t="str">
        <f t="shared" si="5"/>
        <v>&lt;50.0</v>
      </c>
      <c r="Q12" s="26">
        <f t="shared" si="6"/>
        <v>36</v>
      </c>
    </row>
    <row r="13" spans="1:17" ht="31.2" x14ac:dyDescent="0.3">
      <c r="A13" s="7">
        <f t="shared" si="7"/>
        <v>9</v>
      </c>
      <c r="B13" s="8" t="s">
        <v>46</v>
      </c>
      <c r="C13" s="8" t="s">
        <v>47</v>
      </c>
      <c r="D13" s="8" t="s">
        <v>35</v>
      </c>
      <c r="E13" s="14">
        <f>[8]список!E17</f>
        <v>59</v>
      </c>
      <c r="F13" s="14">
        <f>[9]список!E17</f>
        <v>29</v>
      </c>
      <c r="G13" s="14">
        <f>[10]список!E17</f>
        <v>27</v>
      </c>
      <c r="H13" s="14">
        <f>[11]список!E17</f>
        <v>38</v>
      </c>
      <c r="I13" s="14">
        <f>[12]список!E17</f>
        <v>52</v>
      </c>
      <c r="J13" s="14">
        <f>[13]список!E17</f>
        <v>24</v>
      </c>
      <c r="K13" s="26">
        <f t="shared" si="0"/>
        <v>38.166666666666664</v>
      </c>
      <c r="L13" s="31">
        <f t="shared" si="1"/>
        <v>14.38633610988798</v>
      </c>
      <c r="M13" s="31">
        <f t="shared" si="2"/>
        <v>37.693457056475062</v>
      </c>
      <c r="N13" s="31">
        <f t="shared" si="3"/>
        <v>21.57950416483197</v>
      </c>
      <c r="O13" s="26" t="str">
        <f t="shared" si="4"/>
        <v>&gt;16.6</v>
      </c>
      <c r="P13" s="26" t="str">
        <f t="shared" si="5"/>
        <v>&lt;59.7</v>
      </c>
      <c r="Q13" s="26">
        <f t="shared" si="6"/>
        <v>38.166666666666664</v>
      </c>
    </row>
    <row r="14" spans="1:17" ht="15.6" x14ac:dyDescent="0.3">
      <c r="A14" s="7">
        <f t="shared" si="7"/>
        <v>10</v>
      </c>
      <c r="B14" s="8" t="s">
        <v>48</v>
      </c>
      <c r="C14" s="8" t="s">
        <v>49</v>
      </c>
      <c r="D14" s="8" t="s">
        <v>32</v>
      </c>
      <c r="E14" s="14">
        <f>[8]список!E18</f>
        <v>46</v>
      </c>
      <c r="F14" s="14">
        <f>[9]список!E18</f>
        <v>16</v>
      </c>
      <c r="G14" s="14">
        <f>[10]список!E18</f>
        <v>31</v>
      </c>
      <c r="H14" s="14">
        <f>[11]список!E18</f>
        <v>56</v>
      </c>
      <c r="I14" s="14">
        <f>[12]список!E18</f>
        <v>61</v>
      </c>
      <c r="J14" s="14">
        <f>[13]список!E18</f>
        <v>28</v>
      </c>
      <c r="K14" s="26">
        <f t="shared" si="0"/>
        <v>39.666666666666664</v>
      </c>
      <c r="L14" s="31">
        <f t="shared" si="1"/>
        <v>17.511900715418268</v>
      </c>
      <c r="M14" s="31">
        <f t="shared" si="2"/>
        <v>44.147648862398995</v>
      </c>
      <c r="N14" s="31">
        <f t="shared" si="3"/>
        <v>26.267851073127403</v>
      </c>
      <c r="O14" s="26" t="str">
        <f t="shared" si="4"/>
        <v>&gt;13.4</v>
      </c>
      <c r="P14" s="26" t="str">
        <f t="shared" si="5"/>
        <v>&lt;65.9</v>
      </c>
      <c r="Q14" s="26">
        <f t="shared" si="6"/>
        <v>39.666666666666664</v>
      </c>
    </row>
    <row r="15" spans="1:17" ht="46.8" x14ac:dyDescent="0.3">
      <c r="A15" s="7">
        <f t="shared" si="7"/>
        <v>11</v>
      </c>
      <c r="B15" s="8" t="s">
        <v>50</v>
      </c>
      <c r="C15" s="8" t="s">
        <v>51</v>
      </c>
      <c r="D15" s="8" t="s">
        <v>26</v>
      </c>
      <c r="E15" s="14">
        <f>[8]список!E19</f>
        <v>30</v>
      </c>
      <c r="F15" s="14">
        <f>[9]список!E19</f>
        <v>6</v>
      </c>
      <c r="G15" s="14">
        <f>[10]список!E19</f>
        <v>11</v>
      </c>
      <c r="H15" s="14">
        <f>[11]список!E19</f>
        <v>32</v>
      </c>
      <c r="I15" s="14">
        <f>[12]список!E19</f>
        <v>40</v>
      </c>
      <c r="J15" s="14">
        <f>[13]список!E19</f>
        <v>36</v>
      </c>
      <c r="K15" s="26">
        <f t="shared" si="0"/>
        <v>25.833333333333332</v>
      </c>
      <c r="L15" s="31">
        <f t="shared" si="1"/>
        <v>13.948715592005835</v>
      </c>
      <c r="M15" s="31">
        <f t="shared" si="2"/>
        <v>53.995028098087104</v>
      </c>
      <c r="N15" s="31">
        <f t="shared" si="3"/>
        <v>20.923073388008753</v>
      </c>
      <c r="O15" s="26" t="str">
        <f t="shared" si="4"/>
        <v>&gt;4.9</v>
      </c>
      <c r="P15" s="26" t="str">
        <f t="shared" si="5"/>
        <v>&lt;46.8</v>
      </c>
      <c r="Q15" s="26">
        <f t="shared" si="6"/>
        <v>25.833333333333332</v>
      </c>
    </row>
    <row r="16" spans="1:17" ht="31.2" x14ac:dyDescent="0.3">
      <c r="A16" s="7">
        <f t="shared" si="7"/>
        <v>12</v>
      </c>
      <c r="B16" s="8" t="s">
        <v>52</v>
      </c>
      <c r="C16" s="8" t="s">
        <v>53</v>
      </c>
      <c r="D16" s="8" t="s">
        <v>45</v>
      </c>
      <c r="E16" s="14">
        <f>[8]список!E20</f>
        <v>76</v>
      </c>
      <c r="F16" s="14">
        <f>[9]список!E20</f>
        <v>31</v>
      </c>
      <c r="G16" s="14">
        <f>[10]список!E20</f>
        <v>44</v>
      </c>
      <c r="H16" s="14">
        <f>[11]список!E20</f>
        <v>26</v>
      </c>
      <c r="I16" s="14">
        <f>[12]список!E20</f>
        <v>64</v>
      </c>
      <c r="J16" s="14">
        <f>[13]список!E20</f>
        <v>62</v>
      </c>
      <c r="K16" s="26">
        <f t="shared" si="0"/>
        <v>50.5</v>
      </c>
      <c r="L16" s="31">
        <f t="shared" si="1"/>
        <v>19.937402037376884</v>
      </c>
      <c r="M16" s="31">
        <f t="shared" si="2"/>
        <v>39.480004034409674</v>
      </c>
      <c r="N16" s="31">
        <f t="shared" si="3"/>
        <v>29.906103056065326</v>
      </c>
      <c r="O16" s="26" t="str">
        <f t="shared" si="4"/>
        <v>&gt;20.6</v>
      </c>
      <c r="P16" s="26" t="str">
        <f t="shared" si="5"/>
        <v>&lt;80.4</v>
      </c>
      <c r="Q16" s="26">
        <f t="shared" si="6"/>
        <v>50.5</v>
      </c>
    </row>
    <row r="17" spans="1:17" ht="62.4" x14ac:dyDescent="0.3">
      <c r="A17" s="7">
        <f t="shared" si="7"/>
        <v>13</v>
      </c>
      <c r="B17" s="8" t="s">
        <v>54</v>
      </c>
      <c r="C17" s="8" t="s">
        <v>55</v>
      </c>
      <c r="D17" s="8" t="s">
        <v>56</v>
      </c>
      <c r="E17" s="14">
        <f>[8]список!E21</f>
        <v>60</v>
      </c>
      <c r="F17" s="14">
        <f>[9]список!E21</f>
        <v>28</v>
      </c>
      <c r="G17" s="14">
        <f>[10]список!E21</f>
        <v>40</v>
      </c>
      <c r="H17" s="14">
        <f>[11]список!E21</f>
        <v>38</v>
      </c>
      <c r="I17" s="14">
        <f>[12]список!E21</f>
        <v>60</v>
      </c>
      <c r="J17" s="14">
        <f>[13]список!E21</f>
        <v>42</v>
      </c>
      <c r="K17" s="26">
        <f t="shared" si="0"/>
        <v>44.666666666666664</v>
      </c>
      <c r="L17" s="31">
        <f t="shared" si="1"/>
        <v>12.816655830077782</v>
      </c>
      <c r="M17" s="31">
        <f t="shared" si="2"/>
        <v>28.69400558972638</v>
      </c>
      <c r="N17" s="31">
        <f t="shared" si="3"/>
        <v>19.224983745116674</v>
      </c>
      <c r="O17" s="26" t="str">
        <f t="shared" si="4"/>
        <v>&gt;25.4</v>
      </c>
      <c r="P17" s="26" t="str">
        <f t="shared" si="5"/>
        <v>&lt;63.9</v>
      </c>
      <c r="Q17" s="26">
        <f t="shared" si="6"/>
        <v>44.666666666666664</v>
      </c>
    </row>
    <row r="18" spans="1:17" ht="62.4" x14ac:dyDescent="0.3">
      <c r="A18" s="7">
        <f t="shared" si="7"/>
        <v>14</v>
      </c>
      <c r="B18" s="8" t="s">
        <v>57</v>
      </c>
      <c r="C18" s="8" t="s">
        <v>58</v>
      </c>
      <c r="D18" s="8" t="s">
        <v>32</v>
      </c>
      <c r="E18" s="14">
        <f>[8]список!E22</f>
        <v>68</v>
      </c>
      <c r="F18" s="14">
        <f>[9]список!E22</f>
        <v>32</v>
      </c>
      <c r="G18" s="14">
        <f>[10]список!E22</f>
        <v>65</v>
      </c>
      <c r="H18" s="14">
        <f>[11]список!E22</f>
        <v>52</v>
      </c>
      <c r="I18" s="14">
        <f>[12]список!E22</f>
        <v>62</v>
      </c>
      <c r="J18" s="14">
        <f>[13]список!E22</f>
        <v>50</v>
      </c>
      <c r="K18" s="26">
        <f t="shared" si="0"/>
        <v>54.833333333333336</v>
      </c>
      <c r="L18" s="31">
        <f t="shared" si="1"/>
        <v>13.272779161376356</v>
      </c>
      <c r="M18" s="31">
        <f t="shared" si="2"/>
        <v>24.205676282145326</v>
      </c>
      <c r="N18" s="31">
        <f t="shared" si="3"/>
        <v>19.909168742064534</v>
      </c>
      <c r="O18" s="26" t="str">
        <f t="shared" si="4"/>
        <v>&gt;34.9</v>
      </c>
      <c r="P18" s="26" t="str">
        <f t="shared" si="5"/>
        <v>&lt;74.7</v>
      </c>
      <c r="Q18" s="26">
        <f t="shared" si="6"/>
        <v>59.4</v>
      </c>
    </row>
    <row r="19" spans="1:17" ht="46.8" x14ac:dyDescent="0.3">
      <c r="A19" s="7">
        <f t="shared" si="7"/>
        <v>15</v>
      </c>
      <c r="B19" s="8" t="s">
        <v>59</v>
      </c>
      <c r="C19" s="8" t="s">
        <v>60</v>
      </c>
      <c r="D19" s="8" t="s">
        <v>32</v>
      </c>
      <c r="E19" s="14">
        <f>[8]список!E23</f>
        <v>71</v>
      </c>
      <c r="F19" s="14">
        <f>[9]список!E23</f>
        <v>14</v>
      </c>
      <c r="G19" s="14">
        <f>[10]список!E23</f>
        <v>59</v>
      </c>
      <c r="H19" s="14">
        <f>[11]список!E23</f>
        <v>40</v>
      </c>
      <c r="I19" s="14">
        <f>[12]список!E23</f>
        <v>53</v>
      </c>
      <c r="J19" s="14">
        <f>[13]список!E23</f>
        <v>45</v>
      </c>
      <c r="K19" s="26">
        <f t="shared" si="0"/>
        <v>47</v>
      </c>
      <c r="L19" s="31">
        <f t="shared" si="1"/>
        <v>19.483326204732087</v>
      </c>
      <c r="M19" s="31">
        <f t="shared" si="2"/>
        <v>41.453885541983162</v>
      </c>
      <c r="N19" s="31">
        <f t="shared" si="3"/>
        <v>29.224989307098131</v>
      </c>
      <c r="O19" s="26" t="str">
        <f t="shared" si="4"/>
        <v>&gt;17.8</v>
      </c>
      <c r="P19" s="26" t="str">
        <f t="shared" si="5"/>
        <v>&lt;76.2</v>
      </c>
      <c r="Q19" s="26">
        <f t="shared" si="6"/>
        <v>53.6</v>
      </c>
    </row>
    <row r="20" spans="1:17" ht="46.8" x14ac:dyDescent="0.3">
      <c r="A20" s="7">
        <f t="shared" si="7"/>
        <v>16</v>
      </c>
      <c r="B20" s="9" t="s">
        <v>15</v>
      </c>
      <c r="C20" s="9" t="s">
        <v>16</v>
      </c>
      <c r="D20" s="9" t="s">
        <v>17</v>
      </c>
      <c r="E20" s="14">
        <f>[8]список!E24</f>
        <v>52</v>
      </c>
      <c r="F20" s="15">
        <f>[9]список!E24</f>
        <v>42</v>
      </c>
      <c r="G20" s="15"/>
      <c r="H20" s="15">
        <f>[11]список!E24</f>
        <v>100</v>
      </c>
      <c r="I20" s="14">
        <f>[12]список!E24</f>
        <v>88</v>
      </c>
      <c r="J20" s="14">
        <f>[13]список!E24</f>
        <v>27</v>
      </c>
      <c r="K20" s="26">
        <f t="shared" si="0"/>
        <v>61.8</v>
      </c>
      <c r="L20" s="31">
        <f t="shared" si="1"/>
        <v>31.00322563863315</v>
      </c>
      <c r="M20" s="31">
        <f t="shared" si="2"/>
        <v>50.167031777723551</v>
      </c>
      <c r="N20" s="31">
        <f t="shared" si="3"/>
        <v>46.504838457949724</v>
      </c>
      <c r="O20" s="26" t="str">
        <f t="shared" si="4"/>
        <v>&gt;15.3</v>
      </c>
      <c r="P20" s="26" t="str">
        <f t="shared" si="5"/>
        <v>&lt;108.3</v>
      </c>
      <c r="Q20" s="26">
        <f t="shared" si="6"/>
        <v>61.8</v>
      </c>
    </row>
    <row r="21" spans="1:17" ht="15.6" hidden="1" x14ac:dyDescent="0.3">
      <c r="A21" s="7">
        <f t="shared" si="7"/>
        <v>17</v>
      </c>
      <c r="B21" s="8"/>
      <c r="C21" s="8"/>
      <c r="D21" s="8"/>
      <c r="H21" s="14">
        <f>[11]список!E25</f>
        <v>100</v>
      </c>
    </row>
    <row r="22" spans="1:17" ht="15.6" hidden="1" x14ac:dyDescent="0.3">
      <c r="A22" s="7">
        <f t="shared" si="7"/>
        <v>18</v>
      </c>
      <c r="B22" s="8"/>
      <c r="C22" s="8"/>
      <c r="D22" s="8"/>
      <c r="H22" s="14">
        <f>[11]список!E26</f>
        <v>100</v>
      </c>
    </row>
    <row r="23" spans="1:17" ht="15.6" hidden="1" x14ac:dyDescent="0.3">
      <c r="A23" s="7">
        <f t="shared" si="7"/>
        <v>19</v>
      </c>
      <c r="B23" s="8"/>
      <c r="C23" s="8"/>
      <c r="D23" s="8"/>
      <c r="H23" s="14">
        <f>[11]список!E27</f>
        <v>100</v>
      </c>
    </row>
    <row r="24" spans="1:17" ht="15.6" hidden="1" x14ac:dyDescent="0.3">
      <c r="A24" s="7">
        <f t="shared" si="7"/>
        <v>20</v>
      </c>
      <c r="B24" s="8"/>
      <c r="C24" s="8"/>
      <c r="D24" s="8"/>
      <c r="H24" s="14">
        <f>[11]список!E28</f>
        <v>100</v>
      </c>
    </row>
    <row r="25" spans="1:17" ht="15.6" hidden="1" x14ac:dyDescent="0.3">
      <c r="A25" s="7">
        <f t="shared" si="7"/>
        <v>21</v>
      </c>
      <c r="B25" s="8"/>
      <c r="C25" s="8"/>
      <c r="D25" s="8"/>
      <c r="H25" s="14">
        <f>[11]список!E29</f>
        <v>100</v>
      </c>
    </row>
    <row r="26" spans="1:17" ht="15.6" hidden="1" x14ac:dyDescent="0.3">
      <c r="A26" s="7">
        <f t="shared" si="7"/>
        <v>22</v>
      </c>
      <c r="B26" s="7"/>
      <c r="C26" s="7"/>
      <c r="D26" s="7"/>
      <c r="H26" s="14">
        <f>[11]список!E30</f>
        <v>100</v>
      </c>
    </row>
    <row r="27" spans="1:17" ht="15.6" hidden="1" x14ac:dyDescent="0.3">
      <c r="A27" s="7">
        <f t="shared" si="7"/>
        <v>23</v>
      </c>
      <c r="B27" s="7"/>
      <c r="C27" s="7"/>
      <c r="D27" s="7"/>
      <c r="H27" s="14">
        <f>[11]список!E31</f>
        <v>100</v>
      </c>
    </row>
    <row r="28" spans="1:17" ht="15.6" hidden="1" x14ac:dyDescent="0.3">
      <c r="A28" s="7">
        <f t="shared" si="7"/>
        <v>24</v>
      </c>
      <c r="B28" s="7"/>
      <c r="C28" s="7"/>
      <c r="D28" s="7"/>
      <c r="H28" s="14">
        <f>[11]список!E32</f>
        <v>100</v>
      </c>
    </row>
    <row r="29" spans="1:17" ht="15.6" hidden="1" x14ac:dyDescent="0.3">
      <c r="A29" s="7">
        <f t="shared" si="7"/>
        <v>25</v>
      </c>
      <c r="B29" s="7"/>
      <c r="C29" s="7"/>
      <c r="D29" s="7"/>
      <c r="H29" s="14">
        <f>[11]список!E33</f>
        <v>100</v>
      </c>
    </row>
    <row r="30" spans="1:17" ht="15.6" hidden="1" x14ac:dyDescent="0.3">
      <c r="A30" s="7">
        <f t="shared" si="7"/>
        <v>26</v>
      </c>
      <c r="B30" s="7"/>
      <c r="C30" s="7"/>
      <c r="D30" s="7"/>
      <c r="H30" s="14">
        <f>[11]список!E34</f>
        <v>100</v>
      </c>
    </row>
    <row r="31" spans="1:17" ht="15.6" hidden="1" x14ac:dyDescent="0.3">
      <c r="A31" s="7">
        <f t="shared" si="7"/>
        <v>27</v>
      </c>
      <c r="B31" s="7"/>
      <c r="C31" s="7"/>
      <c r="D31" s="7"/>
      <c r="H31" s="14">
        <f>[11]список!E35</f>
        <v>100</v>
      </c>
    </row>
    <row r="32" spans="1:17" ht="15.6" hidden="1" x14ac:dyDescent="0.3">
      <c r="A32" s="7">
        <f t="shared" si="7"/>
        <v>28</v>
      </c>
      <c r="B32" s="7"/>
      <c r="C32" s="7"/>
      <c r="D32" s="7"/>
      <c r="H32" s="14">
        <f>[11]список!E36</f>
        <v>100</v>
      </c>
    </row>
    <row r="33" spans="1:8" ht="15.6" hidden="1" x14ac:dyDescent="0.3">
      <c r="A33" s="7">
        <f t="shared" si="7"/>
        <v>29</v>
      </c>
      <c r="B33" s="7"/>
      <c r="C33" s="7"/>
      <c r="D33" s="7"/>
      <c r="H33" s="14">
        <f>[11]список!E37</f>
        <v>100</v>
      </c>
    </row>
    <row r="34" spans="1:8" ht="15.6" hidden="1" x14ac:dyDescent="0.3">
      <c r="A34" s="7">
        <f t="shared" si="7"/>
        <v>30</v>
      </c>
      <c r="B34" s="7"/>
      <c r="C34" s="7"/>
      <c r="D34" s="7"/>
      <c r="H34" s="14">
        <f>[11]список!E38</f>
        <v>100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C8" workbookViewId="0">
      <selection activeCell="F12" sqref="F12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6" width="3.77734375" bestFit="1" customWidth="1"/>
    <col min="7" max="7" width="3.77734375" customWidth="1"/>
    <col min="8" max="11" width="3.77734375" bestFit="1" customWidth="1"/>
    <col min="12" max="12" width="7.88671875" customWidth="1"/>
    <col min="13" max="15" width="5.33203125" customWidth="1"/>
    <col min="16" max="16" width="7.21875" customWidth="1"/>
    <col min="17" max="17" width="7" customWidth="1"/>
    <col min="18" max="18" width="6.77734375" customWidth="1"/>
  </cols>
  <sheetData>
    <row r="1" spans="1:18" ht="17.399999999999999" x14ac:dyDescent="0.25">
      <c r="A1" s="34" t="s">
        <v>0</v>
      </c>
      <c r="B1" s="34"/>
      <c r="C1" s="34"/>
      <c r="D1" s="34"/>
    </row>
    <row r="2" spans="1:18" ht="20.399999999999999" customHeight="1" x14ac:dyDescent="0.25">
      <c r="A2" s="35" t="s">
        <v>61</v>
      </c>
      <c r="B2" s="35"/>
      <c r="C2" s="35"/>
      <c r="D2" s="35"/>
    </row>
    <row r="3" spans="1:18" ht="20.399999999999999" customHeight="1" x14ac:dyDescent="0.25">
      <c r="A3" s="42" t="s">
        <v>2</v>
      </c>
      <c r="B3" s="42"/>
      <c r="C3" s="42"/>
      <c r="D3" s="42"/>
      <c r="M3" s="21">
        <v>1.5</v>
      </c>
      <c r="N3" s="27">
        <v>0.2</v>
      </c>
      <c r="O3" s="28"/>
    </row>
    <row r="4" spans="1:18" ht="84.6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9" t="s">
        <v>97</v>
      </c>
      <c r="F4" s="19" t="s">
        <v>98</v>
      </c>
      <c r="G4" s="19" t="s">
        <v>109</v>
      </c>
      <c r="H4" s="19" t="s">
        <v>99</v>
      </c>
      <c r="I4" s="19" t="s">
        <v>100</v>
      </c>
      <c r="J4" s="19" t="s">
        <v>101</v>
      </c>
      <c r="K4" s="19" t="s">
        <v>103</v>
      </c>
      <c r="L4" s="20" t="s">
        <v>102</v>
      </c>
      <c r="M4" s="22" t="s">
        <v>104</v>
      </c>
      <c r="N4" s="22" t="s">
        <v>105</v>
      </c>
      <c r="O4" s="22" t="s">
        <v>110</v>
      </c>
      <c r="P4" s="22" t="s">
        <v>106</v>
      </c>
      <c r="Q4" s="22" t="s">
        <v>107</v>
      </c>
      <c r="R4" s="23" t="s">
        <v>108</v>
      </c>
    </row>
    <row r="5" spans="1:18" ht="31.2" x14ac:dyDescent="0.25">
      <c r="A5" s="2">
        <v>1</v>
      </c>
      <c r="B5" s="3" t="s">
        <v>62</v>
      </c>
      <c r="C5" s="3" t="s">
        <v>63</v>
      </c>
      <c r="D5" s="3" t="s">
        <v>56</v>
      </c>
      <c r="E5" s="3">
        <f>[1]список!E9</f>
        <v>82</v>
      </c>
      <c r="F5" s="3">
        <f>[14]список!E9</f>
        <v>61</v>
      </c>
      <c r="G5" s="3">
        <f>[15]список!E9</f>
        <v>54</v>
      </c>
      <c r="H5" s="3">
        <f>[16]список!E9</f>
        <v>62</v>
      </c>
      <c r="I5" s="3">
        <f>[17]список!E9</f>
        <v>69</v>
      </c>
      <c r="J5" s="3">
        <f>[18]список!E9</f>
        <v>66</v>
      </c>
      <c r="K5" s="3">
        <f>[19]список!E9</f>
        <v>43</v>
      </c>
      <c r="L5" s="16">
        <f>AVERAGE(E5:K5)</f>
        <v>62.428571428571431</v>
      </c>
      <c r="M5" s="31">
        <f>SQRT(_xlfn.VAR.S(E5:K5))</f>
        <v>12.177262183500623</v>
      </c>
      <c r="N5" s="31">
        <f>M5/L5*100</f>
        <v>19.505911964417475</v>
      </c>
      <c r="O5" s="31">
        <f>MAX($L$3*M5,$M$3*L5)</f>
        <v>93.642857142857139</v>
      </c>
      <c r="P5" s="26" t="str">
        <f>CONCATENATE("&gt;",TEXT(L5-O5,"0.0"))</f>
        <v>&gt;-31.2</v>
      </c>
      <c r="Q5" s="26" t="str">
        <f>CONCATENATE("&lt;",TEXT(L5+O5,"0.0"))</f>
        <v>&lt;156.1</v>
      </c>
      <c r="R5" s="26">
        <f>AVERAGEIFS(E5:K5,E5:K5,P5,E5:K5,Q5)</f>
        <v>62.428571428571431</v>
      </c>
    </row>
    <row r="6" spans="1:18" ht="31.2" x14ac:dyDescent="0.25">
      <c r="A6" s="2">
        <f>A5+1</f>
        <v>2</v>
      </c>
      <c r="B6" s="4" t="s">
        <v>64</v>
      </c>
      <c r="C6" s="4" t="s">
        <v>65</v>
      </c>
      <c r="D6" s="4" t="s">
        <v>66</v>
      </c>
      <c r="E6" s="3">
        <f>[1]список!E10</f>
        <v>89</v>
      </c>
      <c r="F6" s="3">
        <f>[14]список!E10</f>
        <v>63</v>
      </c>
      <c r="G6" s="3">
        <f>[15]список!E10</f>
        <v>55</v>
      </c>
      <c r="H6" s="3">
        <f>[16]список!E10</f>
        <v>48</v>
      </c>
      <c r="I6" s="3">
        <f>[17]список!E10</f>
        <v>86</v>
      </c>
      <c r="J6" s="3">
        <f>[18]список!E10</f>
        <v>70</v>
      </c>
      <c r="K6" s="3">
        <f>[19]список!E10</f>
        <v>86</v>
      </c>
      <c r="L6" s="17">
        <f t="shared" ref="L6:L14" si="0">AVERAGE(E6:K6)</f>
        <v>71</v>
      </c>
      <c r="M6" s="31">
        <f t="shared" ref="M6:M14" si="1">SQRT(_xlfn.VAR.S(E6:K6))</f>
        <v>16.451950239004088</v>
      </c>
      <c r="N6" s="31">
        <f t="shared" ref="N6:N14" si="2">M6/L6*100</f>
        <v>23.171760900005758</v>
      </c>
      <c r="O6" s="31">
        <f t="shared" ref="O6:O14" si="3">MAX($L$3*M6,$M$3*L6)</f>
        <v>106.5</v>
      </c>
      <c r="P6" s="26" t="str">
        <f t="shared" ref="P6:P14" si="4">CONCATENATE("&gt;",TEXT(L6-O6,"0.0"))</f>
        <v>&gt;-35.5</v>
      </c>
      <c r="Q6" s="26" t="str">
        <f t="shared" ref="Q6:Q14" si="5">CONCATENATE("&lt;",TEXT(L6+O6,"0.0"))</f>
        <v>&lt;177.5</v>
      </c>
      <c r="R6" s="30">
        <f t="shared" ref="R6:R14" si="6">AVERAGEIFS(E6:K6,E6:K6,P6,E6:K6,Q6)</f>
        <v>71</v>
      </c>
    </row>
    <row r="7" spans="1:18" ht="31.2" x14ac:dyDescent="0.25">
      <c r="A7" s="2">
        <f t="shared" ref="A7:A29" si="7">A6+1</f>
        <v>3</v>
      </c>
      <c r="B7" s="3" t="s">
        <v>67</v>
      </c>
      <c r="C7" s="3" t="s">
        <v>68</v>
      </c>
      <c r="D7" s="3" t="s">
        <v>45</v>
      </c>
      <c r="E7" s="3">
        <f>[1]список!E11</f>
        <v>85</v>
      </c>
      <c r="F7" s="3">
        <f>[14]список!E11</f>
        <v>54</v>
      </c>
      <c r="G7" s="3">
        <f>[15]список!E11</f>
        <v>56</v>
      </c>
      <c r="H7" s="3">
        <f>[16]список!E11</f>
        <v>50</v>
      </c>
      <c r="I7" s="3">
        <f>[17]список!E11</f>
        <v>87</v>
      </c>
      <c r="J7" s="3">
        <f>[18]список!E11</f>
        <v>65</v>
      </c>
      <c r="K7" s="3">
        <f>[19]список!E11</f>
        <v>79</v>
      </c>
      <c r="L7" s="17">
        <f t="shared" si="0"/>
        <v>68</v>
      </c>
      <c r="M7" s="31">
        <f t="shared" si="1"/>
        <v>15.513435037626794</v>
      </c>
      <c r="N7" s="31">
        <f t="shared" si="2"/>
        <v>22.813875055333522</v>
      </c>
      <c r="O7" s="31">
        <f t="shared" si="3"/>
        <v>102</v>
      </c>
      <c r="P7" s="26" t="str">
        <f t="shared" si="4"/>
        <v>&gt;-34.0</v>
      </c>
      <c r="Q7" s="26" t="str">
        <f t="shared" si="5"/>
        <v>&lt;170.0</v>
      </c>
      <c r="R7" s="30">
        <f t="shared" si="6"/>
        <v>68</v>
      </c>
    </row>
    <row r="8" spans="1:18" ht="31.2" x14ac:dyDescent="0.25">
      <c r="A8" s="2">
        <f t="shared" si="7"/>
        <v>4</v>
      </c>
      <c r="B8" s="3" t="s">
        <v>69</v>
      </c>
      <c r="C8" s="3" t="s">
        <v>70</v>
      </c>
      <c r="D8" s="3" t="s">
        <v>20</v>
      </c>
      <c r="E8" s="3">
        <f>[1]список!E12</f>
        <v>75</v>
      </c>
      <c r="F8" s="3">
        <f>[14]список!E12</f>
        <v>62</v>
      </c>
      <c r="G8" s="3">
        <f>[15]список!E12</f>
        <v>39</v>
      </c>
      <c r="H8" s="3">
        <f>[16]список!E12</f>
        <v>54</v>
      </c>
      <c r="I8" s="3">
        <f>[17]список!E12</f>
        <v>49</v>
      </c>
      <c r="J8" s="3">
        <f>[18]список!E12</f>
        <v>42</v>
      </c>
      <c r="K8" s="3">
        <f>[19]список!E12</f>
        <v>56</v>
      </c>
      <c r="L8" s="16">
        <f t="shared" si="0"/>
        <v>53.857142857142854</v>
      </c>
      <c r="M8" s="31">
        <f t="shared" si="1"/>
        <v>12.266873704256934</v>
      </c>
      <c r="N8" s="31">
        <f t="shared" si="2"/>
        <v>22.776688575543382</v>
      </c>
      <c r="O8" s="31">
        <f t="shared" si="3"/>
        <v>80.785714285714278</v>
      </c>
      <c r="P8" s="26" t="str">
        <f t="shared" si="4"/>
        <v>&gt;-26.9</v>
      </c>
      <c r="Q8" s="26" t="str">
        <f t="shared" si="5"/>
        <v>&lt;134.6</v>
      </c>
      <c r="R8" s="26">
        <f t="shared" si="6"/>
        <v>53.857142857142854</v>
      </c>
    </row>
    <row r="9" spans="1:18" ht="46.8" x14ac:dyDescent="0.25">
      <c r="A9" s="2">
        <f t="shared" si="7"/>
        <v>5</v>
      </c>
      <c r="B9" s="3" t="s">
        <v>71</v>
      </c>
      <c r="C9" s="3" t="s">
        <v>72</v>
      </c>
      <c r="D9" s="3" t="s">
        <v>20</v>
      </c>
      <c r="E9" s="3">
        <f>[1]список!E13</f>
        <v>60</v>
      </c>
      <c r="F9" s="3">
        <f>[14]список!E13</f>
        <v>75</v>
      </c>
      <c r="G9" s="3">
        <f>[15]список!E13</f>
        <v>31</v>
      </c>
      <c r="H9" s="3">
        <f>[16]список!E13</f>
        <v>40</v>
      </c>
      <c r="I9" s="3">
        <f>[17]список!E13</f>
        <v>46</v>
      </c>
      <c r="J9" s="3">
        <f>[18]список!E13</f>
        <v>49</v>
      </c>
      <c r="K9" s="3">
        <f>[19]список!E13</f>
        <v>59</v>
      </c>
      <c r="L9" s="16">
        <f t="shared" si="0"/>
        <v>51.428571428571431</v>
      </c>
      <c r="M9" s="31">
        <f t="shared" si="1"/>
        <v>14.547131937912974</v>
      </c>
      <c r="N9" s="31">
        <f t="shared" si="2"/>
        <v>28.286089879275227</v>
      </c>
      <c r="O9" s="31">
        <f t="shared" si="3"/>
        <v>77.142857142857139</v>
      </c>
      <c r="P9" s="26" t="str">
        <f t="shared" si="4"/>
        <v>&gt;-25.7</v>
      </c>
      <c r="Q9" s="26" t="str">
        <f t="shared" si="5"/>
        <v>&lt;128.6</v>
      </c>
      <c r="R9" s="26">
        <f t="shared" si="6"/>
        <v>51.428571428571431</v>
      </c>
    </row>
    <row r="10" spans="1:18" ht="46.8" x14ac:dyDescent="0.25">
      <c r="A10" s="2">
        <f t="shared" si="7"/>
        <v>6</v>
      </c>
      <c r="B10" s="3" t="s">
        <v>73</v>
      </c>
      <c r="C10" s="3" t="s">
        <v>74</v>
      </c>
      <c r="D10" s="3" t="s">
        <v>45</v>
      </c>
      <c r="E10" s="3">
        <f>[1]список!E14</f>
        <v>81</v>
      </c>
      <c r="F10" s="3">
        <f>[14]список!E14</f>
        <v>21</v>
      </c>
      <c r="G10" s="3">
        <f>[15]список!E14</f>
        <v>53</v>
      </c>
      <c r="H10" s="3">
        <f>[16]список!E14</f>
        <v>64</v>
      </c>
      <c r="I10" s="3">
        <f>[17]список!E14</f>
        <v>77</v>
      </c>
      <c r="J10" s="3">
        <f>[18]список!E14</f>
        <v>72</v>
      </c>
      <c r="K10" s="3">
        <f>[19]список!E14</f>
        <v>86</v>
      </c>
      <c r="L10" s="16">
        <f t="shared" si="0"/>
        <v>64.857142857142861</v>
      </c>
      <c r="M10" s="31">
        <f t="shared" si="1"/>
        <v>22.251805705219901</v>
      </c>
      <c r="N10" s="31">
        <f t="shared" si="2"/>
        <v>34.308951527872097</v>
      </c>
      <c r="O10" s="31">
        <f t="shared" si="3"/>
        <v>97.285714285714292</v>
      </c>
      <c r="P10" s="26" t="str">
        <f t="shared" si="4"/>
        <v>&gt;-32.4</v>
      </c>
      <c r="Q10" s="26" t="str">
        <f t="shared" si="5"/>
        <v>&lt;162.1</v>
      </c>
      <c r="R10" s="26">
        <f t="shared" si="6"/>
        <v>64.857142857142861</v>
      </c>
    </row>
    <row r="11" spans="1:18" ht="31.2" x14ac:dyDescent="0.25">
      <c r="A11" s="2">
        <f t="shared" si="7"/>
        <v>7</v>
      </c>
      <c r="B11" s="3" t="s">
        <v>75</v>
      </c>
      <c r="C11" s="3" t="s">
        <v>76</v>
      </c>
      <c r="D11" s="3" t="s">
        <v>9</v>
      </c>
      <c r="E11" s="3">
        <f>[1]список!E15</f>
        <v>65</v>
      </c>
      <c r="F11" s="3">
        <f>[14]список!E15</f>
        <v>22</v>
      </c>
      <c r="G11" s="3">
        <f>[15]список!E15</f>
        <v>40</v>
      </c>
      <c r="H11" s="3">
        <f>[16]список!E15</f>
        <v>70</v>
      </c>
      <c r="I11" s="3">
        <f>[17]список!E15</f>
        <v>53</v>
      </c>
      <c r="J11" s="3">
        <f>[18]список!E15</f>
        <v>30</v>
      </c>
      <c r="K11" s="3">
        <f>[19]список!E15</f>
        <v>39</v>
      </c>
      <c r="L11" s="16">
        <f t="shared" si="0"/>
        <v>45.571428571428569</v>
      </c>
      <c r="M11" s="31">
        <f t="shared" si="1"/>
        <v>17.803156488453979</v>
      </c>
      <c r="N11" s="31">
        <f t="shared" si="2"/>
        <v>39.066487592218763</v>
      </c>
      <c r="O11" s="31">
        <f t="shared" si="3"/>
        <v>68.357142857142861</v>
      </c>
      <c r="P11" s="26" t="str">
        <f t="shared" si="4"/>
        <v>&gt;-22.8</v>
      </c>
      <c r="Q11" s="26" t="str">
        <f t="shared" si="5"/>
        <v>&lt;113.9</v>
      </c>
      <c r="R11" s="26">
        <f t="shared" si="6"/>
        <v>45.571428571428569</v>
      </c>
    </row>
    <row r="12" spans="1:18" ht="46.8" x14ac:dyDescent="0.25">
      <c r="A12" s="2">
        <f t="shared" si="7"/>
        <v>8</v>
      </c>
      <c r="B12" s="3" t="s">
        <v>77</v>
      </c>
      <c r="C12" s="3" t="s">
        <v>78</v>
      </c>
      <c r="D12" s="3" t="s">
        <v>17</v>
      </c>
      <c r="E12" s="3"/>
      <c r="F12" s="3"/>
      <c r="G12" s="3"/>
      <c r="H12" s="3"/>
      <c r="I12" s="3"/>
      <c r="J12" s="3"/>
      <c r="K12" s="3"/>
      <c r="L12" s="16"/>
      <c r="M12" s="31"/>
      <c r="N12" s="31"/>
      <c r="O12" s="31"/>
      <c r="P12" s="26"/>
      <c r="Q12" s="26"/>
      <c r="R12" s="26"/>
    </row>
    <row r="13" spans="1:18" ht="62.4" x14ac:dyDescent="0.25">
      <c r="A13" s="2">
        <f t="shared" si="7"/>
        <v>9</v>
      </c>
      <c r="B13" s="3" t="s">
        <v>79</v>
      </c>
      <c r="C13" s="3" t="s">
        <v>80</v>
      </c>
      <c r="D13" s="3" t="s">
        <v>56</v>
      </c>
      <c r="E13" s="3">
        <f>[1]список!E17</f>
        <v>76</v>
      </c>
      <c r="F13" s="3">
        <f>[14]список!E17</f>
        <v>78</v>
      </c>
      <c r="G13" s="3">
        <f>[15]список!E17</f>
        <v>63</v>
      </c>
      <c r="H13" s="3">
        <f>[16]список!E17</f>
        <v>48</v>
      </c>
      <c r="I13" s="3">
        <f>[17]список!E17</f>
        <v>80</v>
      </c>
      <c r="J13" s="3">
        <f>[18]список!E17</f>
        <v>61</v>
      </c>
      <c r="K13" s="3">
        <f>[19]список!E17</f>
        <v>78</v>
      </c>
      <c r="L13" s="17">
        <f t="shared" si="0"/>
        <v>69.142857142857139</v>
      </c>
      <c r="M13" s="31">
        <f t="shared" si="1"/>
        <v>12.061351104921489</v>
      </c>
      <c r="N13" s="31">
        <f t="shared" si="2"/>
        <v>17.444102837696366</v>
      </c>
      <c r="O13" s="31">
        <f t="shared" si="3"/>
        <v>103.71428571428571</v>
      </c>
      <c r="P13" s="26" t="str">
        <f t="shared" si="4"/>
        <v>&gt;-34.6</v>
      </c>
      <c r="Q13" s="26" t="str">
        <f t="shared" si="5"/>
        <v>&lt;172.9</v>
      </c>
      <c r="R13" s="30">
        <f t="shared" si="6"/>
        <v>69.142857142857139</v>
      </c>
    </row>
    <row r="14" spans="1:18" ht="31.2" x14ac:dyDescent="0.25">
      <c r="A14" s="2">
        <f t="shared" si="7"/>
        <v>10</v>
      </c>
      <c r="B14" s="3" t="s">
        <v>81</v>
      </c>
      <c r="C14" s="3" t="s">
        <v>82</v>
      </c>
      <c r="D14" s="3" t="s">
        <v>20</v>
      </c>
      <c r="E14" s="3">
        <f>[1]список!E18</f>
        <v>62</v>
      </c>
      <c r="F14" s="3">
        <f>[14]список!E18</f>
        <v>23</v>
      </c>
      <c r="G14" s="3">
        <f>[15]список!E18</f>
        <v>36</v>
      </c>
      <c r="H14" s="3">
        <f>[16]список!E18</f>
        <v>38</v>
      </c>
      <c r="I14" s="3">
        <f>[17]список!E18</f>
        <v>40</v>
      </c>
      <c r="J14" s="3">
        <f>[18]список!E18</f>
        <v>34</v>
      </c>
      <c r="K14" s="3">
        <f>[19]список!E18</f>
        <v>42</v>
      </c>
      <c r="L14" s="16">
        <f t="shared" si="0"/>
        <v>39.285714285714285</v>
      </c>
      <c r="M14" s="31">
        <f t="shared" si="1"/>
        <v>11.75746976343529</v>
      </c>
      <c r="N14" s="31">
        <f t="shared" si="2"/>
        <v>29.928104852380738</v>
      </c>
      <c r="O14" s="31">
        <f t="shared" si="3"/>
        <v>58.928571428571431</v>
      </c>
      <c r="P14" s="26" t="str">
        <f t="shared" si="4"/>
        <v>&gt;-19.6</v>
      </c>
      <c r="Q14" s="26" t="str">
        <f t="shared" si="5"/>
        <v>&lt;98.2</v>
      </c>
      <c r="R14" s="26">
        <f t="shared" si="6"/>
        <v>39.285714285714285</v>
      </c>
    </row>
    <row r="15" spans="1:18" ht="15.6" hidden="1" x14ac:dyDescent="0.25">
      <c r="A15" s="2">
        <f t="shared" si="7"/>
        <v>11</v>
      </c>
      <c r="B15" s="3"/>
      <c r="C15" s="3"/>
      <c r="D15" s="3"/>
    </row>
    <row r="16" spans="1:18" ht="15.6" hidden="1" x14ac:dyDescent="0.25">
      <c r="A16" s="2">
        <f t="shared" si="7"/>
        <v>12</v>
      </c>
      <c r="B16" s="3"/>
      <c r="C16" s="3"/>
      <c r="D16" s="3"/>
    </row>
    <row r="17" spans="1:4" ht="15.6" hidden="1" x14ac:dyDescent="0.25">
      <c r="A17" s="2">
        <f t="shared" si="7"/>
        <v>13</v>
      </c>
      <c r="B17" s="3"/>
      <c r="C17" s="3"/>
      <c r="D17" s="3"/>
    </row>
    <row r="18" spans="1:4" ht="20.399999999999999" hidden="1" customHeight="1" x14ac:dyDescent="0.25">
      <c r="A18" s="2">
        <f t="shared" si="7"/>
        <v>14</v>
      </c>
      <c r="B18" s="3"/>
      <c r="C18" s="3"/>
      <c r="D18" s="3"/>
    </row>
    <row r="19" spans="1:4" ht="15.6" hidden="1" x14ac:dyDescent="0.25">
      <c r="A19" s="2">
        <f t="shared" si="7"/>
        <v>15</v>
      </c>
      <c r="B19" s="3"/>
      <c r="C19" s="3"/>
      <c r="D19" s="3"/>
    </row>
    <row r="20" spans="1:4" ht="15.6" hidden="1" x14ac:dyDescent="0.25">
      <c r="A20" s="2">
        <f t="shared" si="7"/>
        <v>16</v>
      </c>
      <c r="B20" s="3"/>
      <c r="C20" s="3"/>
      <c r="D20" s="3"/>
    </row>
    <row r="21" spans="1:4" ht="15.6" hidden="1" x14ac:dyDescent="0.25">
      <c r="A21" s="2">
        <f t="shared" si="7"/>
        <v>17</v>
      </c>
      <c r="B21" s="2"/>
      <c r="C21" s="2"/>
      <c r="D21" s="2"/>
    </row>
    <row r="22" spans="1:4" ht="15.6" hidden="1" x14ac:dyDescent="0.25">
      <c r="A22" s="2">
        <f t="shared" si="7"/>
        <v>18</v>
      </c>
      <c r="B22" s="2"/>
      <c r="C22" s="2"/>
      <c r="D22" s="2"/>
    </row>
    <row r="23" spans="1:4" ht="15.6" hidden="1" x14ac:dyDescent="0.25">
      <c r="A23" s="2">
        <f t="shared" si="7"/>
        <v>19</v>
      </c>
      <c r="B23" s="2"/>
      <c r="C23" s="2"/>
      <c r="D23" s="2"/>
    </row>
    <row r="24" spans="1:4" ht="15.6" hidden="1" x14ac:dyDescent="0.25">
      <c r="A24" s="2">
        <f t="shared" si="7"/>
        <v>20</v>
      </c>
      <c r="B24" s="2"/>
      <c r="C24" s="2"/>
      <c r="D24" s="2"/>
    </row>
    <row r="25" spans="1:4" ht="15.6" hidden="1" x14ac:dyDescent="0.25">
      <c r="A25" s="2">
        <f t="shared" si="7"/>
        <v>21</v>
      </c>
      <c r="B25" s="2"/>
      <c r="C25" s="2"/>
      <c r="D25" s="2"/>
    </row>
    <row r="26" spans="1:4" ht="15.6" hidden="1" x14ac:dyDescent="0.25">
      <c r="A26" s="2">
        <f t="shared" si="7"/>
        <v>22</v>
      </c>
      <c r="B26" s="2"/>
      <c r="C26" s="2"/>
      <c r="D26" s="2"/>
    </row>
    <row r="27" spans="1:4" ht="15.6" hidden="1" x14ac:dyDescent="0.25">
      <c r="A27" s="2">
        <f t="shared" si="7"/>
        <v>23</v>
      </c>
      <c r="B27" s="2"/>
      <c r="C27" s="2"/>
      <c r="D27" s="2"/>
    </row>
    <row r="28" spans="1:4" ht="15.6" hidden="1" x14ac:dyDescent="0.25">
      <c r="A28" s="2">
        <f t="shared" si="7"/>
        <v>24</v>
      </c>
      <c r="B28" s="2"/>
      <c r="C28" s="2"/>
      <c r="D28" s="2"/>
    </row>
    <row r="29" spans="1:4" ht="15.6" hidden="1" x14ac:dyDescent="0.25">
      <c r="A29" s="2">
        <f t="shared" si="7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C1" workbookViewId="0">
      <selection activeCell="E5" sqref="E5"/>
    </sheetView>
  </sheetViews>
  <sheetFormatPr defaultRowHeight="14.4" x14ac:dyDescent="0.3"/>
  <cols>
    <col min="1" max="1" width="4.33203125" style="10" customWidth="1"/>
    <col min="2" max="2" width="39.6640625" style="10" customWidth="1"/>
    <col min="3" max="3" width="52.5546875" style="10" customWidth="1"/>
    <col min="4" max="4" width="26.5546875" style="10" customWidth="1"/>
    <col min="5" max="6" width="3.77734375" style="10" bestFit="1" customWidth="1"/>
    <col min="7" max="7" width="3.77734375" style="10" customWidth="1"/>
    <col min="8" max="8" width="3.77734375" style="10" bestFit="1" customWidth="1"/>
    <col min="9" max="10" width="4" style="10" bestFit="1" customWidth="1"/>
    <col min="11" max="11" width="7" style="10" customWidth="1"/>
    <col min="12" max="12" width="4.44140625" style="10" bestFit="1" customWidth="1"/>
    <col min="13" max="13" width="4.5546875" style="10" bestFit="1" customWidth="1"/>
    <col min="14" max="14" width="4.44140625" style="10" bestFit="1" customWidth="1"/>
    <col min="15" max="16" width="5.5546875" style="10" bestFit="1" customWidth="1"/>
    <col min="17" max="17" width="7.109375" style="10" customWidth="1"/>
    <col min="18" max="16384" width="8.88671875" style="10"/>
  </cols>
  <sheetData>
    <row r="1" spans="1:17" ht="21" customHeight="1" x14ac:dyDescent="0.3">
      <c r="A1" s="45" t="s">
        <v>0</v>
      </c>
      <c r="B1" s="46"/>
      <c r="C1" s="46"/>
      <c r="D1" s="46"/>
    </row>
    <row r="2" spans="1:17" ht="19.95" customHeight="1" x14ac:dyDescent="0.3">
      <c r="A2" s="47" t="s">
        <v>83</v>
      </c>
      <c r="B2" s="48"/>
      <c r="C2" s="48"/>
      <c r="D2" s="48"/>
    </row>
    <row r="3" spans="1:17" ht="19.95" customHeight="1" x14ac:dyDescent="0.3">
      <c r="A3" s="43" t="s">
        <v>2</v>
      </c>
      <c r="B3" s="44"/>
      <c r="C3" s="44"/>
      <c r="D3" s="44"/>
      <c r="L3" s="21">
        <v>1.5</v>
      </c>
      <c r="M3" s="27">
        <v>0.2</v>
      </c>
      <c r="N3" s="28"/>
      <c r="O3"/>
      <c r="P3"/>
      <c r="Q3"/>
    </row>
    <row r="4" spans="1:17" ht="87" customHeight="1" x14ac:dyDescent="0.3">
      <c r="A4" s="11" t="s">
        <v>3</v>
      </c>
      <c r="B4" s="11" t="s">
        <v>4</v>
      </c>
      <c r="C4" s="11" t="s">
        <v>5</v>
      </c>
      <c r="D4" s="11" t="s">
        <v>6</v>
      </c>
      <c r="E4" s="19" t="s">
        <v>97</v>
      </c>
      <c r="F4" s="19" t="s">
        <v>98</v>
      </c>
      <c r="G4" s="19" t="s">
        <v>109</v>
      </c>
      <c r="H4" s="19" t="s">
        <v>99</v>
      </c>
      <c r="I4" s="19" t="s">
        <v>100</v>
      </c>
      <c r="J4" s="19" t="s">
        <v>101</v>
      </c>
      <c r="K4" s="20" t="s">
        <v>102</v>
      </c>
      <c r="L4" s="22" t="s">
        <v>104</v>
      </c>
      <c r="M4" s="22" t="s">
        <v>105</v>
      </c>
      <c r="N4" s="22" t="s">
        <v>110</v>
      </c>
      <c r="O4" s="22" t="s">
        <v>106</v>
      </c>
      <c r="P4" s="22" t="s">
        <v>107</v>
      </c>
      <c r="Q4" s="23" t="s">
        <v>108</v>
      </c>
    </row>
    <row r="5" spans="1:17" ht="49.8" x14ac:dyDescent="0.3">
      <c r="A5" s="12">
        <v>1</v>
      </c>
      <c r="B5" s="13" t="s">
        <v>84</v>
      </c>
      <c r="C5" s="13" t="s">
        <v>85</v>
      </c>
      <c r="D5" s="13" t="s">
        <v>86</v>
      </c>
      <c r="E5" s="18">
        <f>[20]список!E9</f>
        <v>70</v>
      </c>
      <c r="F5" s="18">
        <f>[21]список!E9</f>
        <v>38</v>
      </c>
      <c r="G5" s="18">
        <f>[22]список!E9</f>
        <v>33</v>
      </c>
      <c r="H5" s="18">
        <f>[23]список!E9</f>
        <v>58</v>
      </c>
      <c r="I5" s="18">
        <f>[24]список!E9</f>
        <v>72</v>
      </c>
      <c r="J5" s="18">
        <f>[25]список!E9</f>
        <v>44</v>
      </c>
      <c r="K5" s="16">
        <f>AVERAGE(E5:J5)</f>
        <v>52.5</v>
      </c>
      <c r="L5" s="31">
        <f>SQRT(_xlfn.VAR.S(E5:J5))</f>
        <v>16.610237806846715</v>
      </c>
      <c r="M5" s="31">
        <f>L5/K5*100</f>
        <v>31.638548203517551</v>
      </c>
      <c r="N5" s="31">
        <f>MAX($L$3*L5,$M$3*K5)</f>
        <v>24.915356710270075</v>
      </c>
      <c r="O5" s="26" t="str">
        <f>CONCATENATE("&gt;",TEXT(K5-N5,"0.0"))</f>
        <v>&gt;27.6</v>
      </c>
      <c r="P5" s="26" t="str">
        <f>CONCATENATE("&lt;",TEXT(K5+N5,"0.0"))</f>
        <v>&lt;77.4</v>
      </c>
      <c r="Q5" s="26">
        <f>AVERAGEIFS(E5:J5,E5:J5,O5,E5:J5,P5)</f>
        <v>52.5</v>
      </c>
    </row>
    <row r="6" spans="1:17" ht="31.2" x14ac:dyDescent="0.3">
      <c r="A6" s="12">
        <f>A5+1</f>
        <v>2</v>
      </c>
      <c r="B6" s="13" t="s">
        <v>87</v>
      </c>
      <c r="C6" s="13" t="s">
        <v>88</v>
      </c>
      <c r="D6" s="13" t="s">
        <v>35</v>
      </c>
      <c r="E6" s="18">
        <f>[20]список!E10</f>
        <v>49</v>
      </c>
      <c r="F6" s="18">
        <f>[21]список!E10</f>
        <v>82</v>
      </c>
      <c r="G6" s="18">
        <f>[22]список!E10</f>
        <v>29</v>
      </c>
      <c r="H6" s="18">
        <f>[23]список!E10</f>
        <v>46</v>
      </c>
      <c r="I6" s="18">
        <f>[24]список!E10</f>
        <v>35</v>
      </c>
      <c r="J6" s="18">
        <f>[25]список!E10</f>
        <v>52</v>
      </c>
      <c r="K6" s="16">
        <f t="shared" ref="K6:K10" si="0">AVERAGE(E6:J6)</f>
        <v>48.833333333333336</v>
      </c>
      <c r="L6" s="31">
        <f t="shared" ref="L6:L10" si="1">SQRT(_xlfn.VAR.S(E6:J6))</f>
        <v>18.454448424883005</v>
      </c>
      <c r="M6" s="31">
        <f t="shared" ref="M6:M10" si="2">L6/K6*100</f>
        <v>37.790679368361104</v>
      </c>
      <c r="N6" s="31">
        <f t="shared" ref="N6:N10" si="3">MAX($L$3*L6,$M$3*K6)</f>
        <v>27.681672637324507</v>
      </c>
      <c r="O6" s="26" t="str">
        <f t="shared" ref="O6:O10" si="4">CONCATENATE("&gt;",TEXT(K6-N6,"0.0"))</f>
        <v>&gt;21.2</v>
      </c>
      <c r="P6" s="26" t="str">
        <f t="shared" ref="P6:P10" si="5">CONCATENATE("&lt;",TEXT(K6+N6,"0.0"))</f>
        <v>&lt;76.5</v>
      </c>
      <c r="Q6" s="26">
        <f t="shared" ref="Q6:Q10" si="6">AVERAGEIFS(E6:J6,E6:J6,O6,E6:J6,P6)</f>
        <v>42.2</v>
      </c>
    </row>
    <row r="7" spans="1:17" ht="62.4" x14ac:dyDescent="0.3">
      <c r="A7" s="12">
        <f t="shared" ref="A7:A34" si="7">A6+1</f>
        <v>3</v>
      </c>
      <c r="B7" s="13" t="s">
        <v>89</v>
      </c>
      <c r="C7" s="13" t="s">
        <v>90</v>
      </c>
      <c r="D7" s="13" t="s">
        <v>35</v>
      </c>
      <c r="E7" s="18">
        <f>[20]список!E11</f>
        <v>82</v>
      </c>
      <c r="F7" s="18">
        <f>[21]список!E11</f>
        <v>59</v>
      </c>
      <c r="G7" s="18">
        <f>[22]список!E11</f>
        <v>0</v>
      </c>
      <c r="H7" s="18">
        <f>[23]список!E11</f>
        <v>42</v>
      </c>
      <c r="I7" s="18">
        <f>[24]список!E11</f>
        <v>38</v>
      </c>
      <c r="J7" s="18">
        <f>[25]список!E11</f>
        <v>44</v>
      </c>
      <c r="K7" s="16">
        <f t="shared" si="0"/>
        <v>44.166666666666664</v>
      </c>
      <c r="L7" s="31">
        <f t="shared" si="1"/>
        <v>26.999382708992936</v>
      </c>
      <c r="M7" s="31">
        <f t="shared" si="2"/>
        <v>61.130677831682121</v>
      </c>
      <c r="N7" s="31">
        <f t="shared" si="3"/>
        <v>40.499074063489402</v>
      </c>
      <c r="O7" s="26" t="str">
        <f t="shared" si="4"/>
        <v>&gt;3.7</v>
      </c>
      <c r="P7" s="26" t="str">
        <f t="shared" si="5"/>
        <v>&lt;84.7</v>
      </c>
      <c r="Q7" s="26">
        <f t="shared" si="6"/>
        <v>53</v>
      </c>
    </row>
    <row r="8" spans="1:17" ht="31.2" x14ac:dyDescent="0.3">
      <c r="A8" s="12">
        <f t="shared" si="7"/>
        <v>4</v>
      </c>
      <c r="B8" s="13" t="s">
        <v>91</v>
      </c>
      <c r="C8" s="13" t="s">
        <v>92</v>
      </c>
      <c r="D8" s="13" t="s">
        <v>17</v>
      </c>
      <c r="E8" s="18">
        <f>[20]список!E12</f>
        <v>75</v>
      </c>
      <c r="F8" s="18">
        <f>[21]список!E12</f>
        <v>70</v>
      </c>
      <c r="G8" s="18">
        <f>[22]список!E12</f>
        <v>37</v>
      </c>
      <c r="H8" s="18">
        <f>[23]список!E12</f>
        <v>58</v>
      </c>
      <c r="I8" s="18">
        <f>[24]список!E12</f>
        <v>74</v>
      </c>
      <c r="J8" s="18">
        <f>[25]список!E12</f>
        <v>44</v>
      </c>
      <c r="K8" s="17">
        <f t="shared" si="0"/>
        <v>59.666666666666664</v>
      </c>
      <c r="L8" s="31">
        <f t="shared" si="1"/>
        <v>16.182294851678684</v>
      </c>
      <c r="M8" s="31">
        <f t="shared" si="2"/>
        <v>27.121164555886061</v>
      </c>
      <c r="N8" s="31">
        <f t="shared" si="3"/>
        <v>24.273442277518026</v>
      </c>
      <c r="O8" s="26" t="str">
        <f t="shared" si="4"/>
        <v>&gt;35.4</v>
      </c>
      <c r="P8" s="26" t="str">
        <f t="shared" si="5"/>
        <v>&lt;83.9</v>
      </c>
      <c r="Q8" s="30">
        <f t="shared" si="6"/>
        <v>59.666666666666664</v>
      </c>
    </row>
    <row r="9" spans="1:17" ht="46.8" x14ac:dyDescent="0.3">
      <c r="A9" s="12">
        <f t="shared" si="7"/>
        <v>5</v>
      </c>
      <c r="B9" s="13" t="s">
        <v>93</v>
      </c>
      <c r="C9" s="13" t="s">
        <v>94</v>
      </c>
      <c r="D9" s="13" t="s">
        <v>32</v>
      </c>
      <c r="E9" s="18">
        <f>[20]список!E13</f>
        <v>66</v>
      </c>
      <c r="F9" s="18">
        <f>[21]список!E13</f>
        <v>78</v>
      </c>
      <c r="G9" s="18">
        <f>[22]список!E13</f>
        <v>68</v>
      </c>
      <c r="H9" s="18">
        <f>[23]список!E13</f>
        <v>36</v>
      </c>
      <c r="I9" s="18">
        <f>[24]список!E13</f>
        <v>56</v>
      </c>
      <c r="J9" s="18">
        <f>[25]список!E13</f>
        <v>40</v>
      </c>
      <c r="K9" s="17">
        <f t="shared" si="0"/>
        <v>57.333333333333336</v>
      </c>
      <c r="L9" s="31">
        <f t="shared" si="1"/>
        <v>16.573070526208063</v>
      </c>
      <c r="M9" s="31">
        <f t="shared" si="2"/>
        <v>28.906518359665224</v>
      </c>
      <c r="N9" s="31">
        <f t="shared" si="3"/>
        <v>24.859605789312095</v>
      </c>
      <c r="O9" s="26" t="str">
        <f t="shared" si="4"/>
        <v>&gt;32.5</v>
      </c>
      <c r="P9" s="26" t="str">
        <f t="shared" si="5"/>
        <v>&lt;82.2</v>
      </c>
      <c r="Q9" s="30">
        <f t="shared" si="6"/>
        <v>57.333333333333336</v>
      </c>
    </row>
    <row r="10" spans="1:17" ht="31.2" x14ac:dyDescent="0.3">
      <c r="A10" s="12">
        <f t="shared" si="7"/>
        <v>6</v>
      </c>
      <c r="B10" s="13" t="s">
        <v>95</v>
      </c>
      <c r="C10" s="13" t="s">
        <v>96</v>
      </c>
      <c r="D10" s="13" t="s">
        <v>32</v>
      </c>
      <c r="E10" s="18">
        <f>[20]список!E14</f>
        <v>82</v>
      </c>
      <c r="F10" s="18">
        <f>[21]список!E14</f>
        <v>34</v>
      </c>
      <c r="G10" s="18">
        <f>[22]список!E14</f>
        <v>65</v>
      </c>
      <c r="H10" s="18">
        <f>[23]список!E14</f>
        <v>50</v>
      </c>
      <c r="I10" s="18">
        <f>[24]список!E14</f>
        <v>68</v>
      </c>
      <c r="J10" s="18">
        <f>[25]список!E14</f>
        <v>49</v>
      </c>
      <c r="K10" s="17">
        <f t="shared" si="0"/>
        <v>58</v>
      </c>
      <c r="L10" s="31">
        <f t="shared" si="1"/>
        <v>17.005881335585052</v>
      </c>
      <c r="M10" s="31">
        <f t="shared" si="2"/>
        <v>29.320485061353533</v>
      </c>
      <c r="N10" s="31">
        <f t="shared" si="3"/>
        <v>25.508822003377578</v>
      </c>
      <c r="O10" s="26" t="str">
        <f t="shared" si="4"/>
        <v>&gt;32.5</v>
      </c>
      <c r="P10" s="26" t="str">
        <f t="shared" si="5"/>
        <v>&lt;83.5</v>
      </c>
      <c r="Q10" s="30">
        <f t="shared" si="6"/>
        <v>58</v>
      </c>
    </row>
    <row r="11" spans="1:17" ht="15.6" hidden="1" x14ac:dyDescent="0.3">
      <c r="A11" s="12">
        <f t="shared" si="7"/>
        <v>7</v>
      </c>
      <c r="B11" s="12"/>
      <c r="C11" s="12"/>
      <c r="D11" s="12"/>
      <c r="I11" s="18">
        <f>[24]список!E15</f>
        <v>100</v>
      </c>
      <c r="J11" s="18">
        <f>[25]список!E15</f>
        <v>100</v>
      </c>
    </row>
    <row r="12" spans="1:17" ht="15.6" hidden="1" x14ac:dyDescent="0.3">
      <c r="A12" s="12">
        <f t="shared" si="7"/>
        <v>8</v>
      </c>
      <c r="B12" s="12"/>
      <c r="C12" s="12"/>
      <c r="D12" s="12"/>
      <c r="I12" s="18">
        <f>[24]список!E16</f>
        <v>100</v>
      </c>
      <c r="J12" s="18">
        <f>[25]список!E16</f>
        <v>100</v>
      </c>
    </row>
    <row r="13" spans="1:17" ht="15.6" hidden="1" x14ac:dyDescent="0.3">
      <c r="A13" s="12">
        <f t="shared" si="7"/>
        <v>9</v>
      </c>
      <c r="B13" s="12"/>
      <c r="C13" s="12"/>
      <c r="D13" s="12"/>
      <c r="I13" s="18">
        <f>[24]список!E17</f>
        <v>100</v>
      </c>
      <c r="J13" s="18">
        <f>[25]список!E17</f>
        <v>100</v>
      </c>
    </row>
    <row r="14" spans="1:17" ht="15.6" hidden="1" x14ac:dyDescent="0.3">
      <c r="A14" s="12">
        <f t="shared" si="7"/>
        <v>10</v>
      </c>
      <c r="B14" s="12"/>
      <c r="C14" s="12"/>
      <c r="D14" s="12"/>
      <c r="I14" s="18">
        <f>[24]список!E18</f>
        <v>100</v>
      </c>
      <c r="J14" s="18">
        <f>[25]список!E18</f>
        <v>100</v>
      </c>
    </row>
    <row r="15" spans="1:17" ht="15.6" hidden="1" x14ac:dyDescent="0.3">
      <c r="A15" s="12">
        <f t="shared" si="7"/>
        <v>11</v>
      </c>
      <c r="B15" s="12"/>
      <c r="C15" s="12"/>
      <c r="D15" s="12"/>
      <c r="I15" s="18">
        <f>[24]список!E19</f>
        <v>100</v>
      </c>
      <c r="J15" s="18">
        <f>[25]список!E19</f>
        <v>100</v>
      </c>
    </row>
    <row r="16" spans="1:17" ht="15.6" hidden="1" x14ac:dyDescent="0.3">
      <c r="A16" s="12">
        <f t="shared" si="7"/>
        <v>12</v>
      </c>
      <c r="B16" s="12"/>
      <c r="C16" s="12"/>
      <c r="D16" s="12"/>
      <c r="I16" s="18">
        <f>[24]список!E20</f>
        <v>100</v>
      </c>
      <c r="J16" s="18">
        <f>[25]список!E20</f>
        <v>100</v>
      </c>
    </row>
    <row r="17" spans="1:10" ht="15.6" hidden="1" x14ac:dyDescent="0.3">
      <c r="A17" s="12">
        <f t="shared" si="7"/>
        <v>13</v>
      </c>
      <c r="B17" s="12"/>
      <c r="C17" s="12"/>
      <c r="D17" s="12"/>
      <c r="I17" s="18">
        <f>[24]список!E21</f>
        <v>100</v>
      </c>
      <c r="J17" s="18">
        <f>[25]список!E21</f>
        <v>100</v>
      </c>
    </row>
    <row r="18" spans="1:10" ht="15.6" hidden="1" x14ac:dyDescent="0.3">
      <c r="A18" s="12">
        <f t="shared" si="7"/>
        <v>14</v>
      </c>
      <c r="B18" s="12"/>
      <c r="C18" s="12"/>
      <c r="D18" s="12"/>
      <c r="I18" s="18">
        <f>[24]список!E22</f>
        <v>100</v>
      </c>
      <c r="J18" s="18">
        <f>[25]список!E22</f>
        <v>100</v>
      </c>
    </row>
    <row r="19" spans="1:10" ht="15.6" hidden="1" x14ac:dyDescent="0.3">
      <c r="A19" s="12">
        <f t="shared" si="7"/>
        <v>15</v>
      </c>
      <c r="B19" s="12"/>
      <c r="C19" s="12"/>
      <c r="D19" s="12"/>
      <c r="I19" s="18">
        <f>[24]список!E23</f>
        <v>100</v>
      </c>
      <c r="J19" s="18">
        <f>[25]список!E23</f>
        <v>100</v>
      </c>
    </row>
    <row r="20" spans="1:10" ht="15.6" hidden="1" x14ac:dyDescent="0.3">
      <c r="A20" s="12">
        <f t="shared" si="7"/>
        <v>16</v>
      </c>
      <c r="B20" s="12"/>
      <c r="C20" s="12"/>
      <c r="D20" s="12"/>
      <c r="I20" s="18">
        <f>[24]список!E24</f>
        <v>100</v>
      </c>
      <c r="J20" s="18">
        <f>[25]список!E24</f>
        <v>100</v>
      </c>
    </row>
    <row r="21" spans="1:10" ht="15.6" hidden="1" x14ac:dyDescent="0.3">
      <c r="A21" s="12">
        <f t="shared" si="7"/>
        <v>17</v>
      </c>
      <c r="B21" s="12"/>
      <c r="C21" s="12"/>
      <c r="D21" s="12"/>
      <c r="I21" s="18">
        <f>[24]список!E25</f>
        <v>100</v>
      </c>
      <c r="J21" s="18">
        <f>[25]список!E25</f>
        <v>100</v>
      </c>
    </row>
    <row r="22" spans="1:10" ht="15.6" hidden="1" x14ac:dyDescent="0.3">
      <c r="A22" s="12">
        <f t="shared" si="7"/>
        <v>18</v>
      </c>
      <c r="B22" s="12"/>
      <c r="C22" s="12"/>
      <c r="D22" s="12"/>
      <c r="I22" s="18">
        <f>[24]список!E26</f>
        <v>100</v>
      </c>
      <c r="J22" s="18">
        <f>[25]список!E26</f>
        <v>100</v>
      </c>
    </row>
    <row r="23" spans="1:10" ht="15.6" hidden="1" x14ac:dyDescent="0.3">
      <c r="A23" s="12">
        <f t="shared" si="7"/>
        <v>19</v>
      </c>
      <c r="B23" s="12"/>
      <c r="C23" s="12"/>
      <c r="D23" s="12"/>
      <c r="I23" s="18">
        <f>[24]список!E27</f>
        <v>100</v>
      </c>
      <c r="J23" s="18">
        <f>[25]список!E27</f>
        <v>100</v>
      </c>
    </row>
    <row r="24" spans="1:10" ht="15.6" hidden="1" x14ac:dyDescent="0.3">
      <c r="A24" s="12">
        <f t="shared" si="7"/>
        <v>20</v>
      </c>
      <c r="B24" s="12"/>
      <c r="C24" s="12"/>
      <c r="D24" s="12"/>
      <c r="I24" s="18">
        <f>[24]список!E28</f>
        <v>100</v>
      </c>
      <c r="J24" s="18">
        <f>[25]список!E28</f>
        <v>100</v>
      </c>
    </row>
    <row r="25" spans="1:10" ht="15.6" hidden="1" x14ac:dyDescent="0.3">
      <c r="A25" s="12">
        <f t="shared" si="7"/>
        <v>21</v>
      </c>
      <c r="B25" s="12"/>
      <c r="C25" s="12"/>
      <c r="D25" s="12"/>
      <c r="I25" s="18">
        <f>[24]список!E29</f>
        <v>100</v>
      </c>
      <c r="J25" s="18">
        <f>[25]список!E29</f>
        <v>100</v>
      </c>
    </row>
    <row r="26" spans="1:10" ht="15.6" hidden="1" x14ac:dyDescent="0.3">
      <c r="A26" s="12">
        <f t="shared" si="7"/>
        <v>22</v>
      </c>
      <c r="B26" s="12"/>
      <c r="C26" s="12"/>
      <c r="D26" s="12"/>
      <c r="I26" s="18">
        <f>[24]список!E30</f>
        <v>100</v>
      </c>
      <c r="J26" s="18">
        <f>[25]список!E30</f>
        <v>100</v>
      </c>
    </row>
    <row r="27" spans="1:10" ht="15.6" hidden="1" x14ac:dyDescent="0.3">
      <c r="A27" s="12">
        <f t="shared" si="7"/>
        <v>23</v>
      </c>
      <c r="B27" s="12"/>
      <c r="C27" s="12"/>
      <c r="D27" s="12"/>
      <c r="I27" s="18">
        <f>[24]список!E31</f>
        <v>100</v>
      </c>
      <c r="J27" s="18">
        <f>[25]список!E31</f>
        <v>100</v>
      </c>
    </row>
    <row r="28" spans="1:10" ht="15.6" hidden="1" x14ac:dyDescent="0.3">
      <c r="A28" s="12">
        <f t="shared" si="7"/>
        <v>24</v>
      </c>
      <c r="B28" s="12"/>
      <c r="C28" s="12"/>
      <c r="D28" s="12"/>
      <c r="I28" s="18">
        <f>[24]список!E32</f>
        <v>100</v>
      </c>
      <c r="J28" s="18">
        <f>[25]список!E32</f>
        <v>100</v>
      </c>
    </row>
    <row r="29" spans="1:10" ht="15.6" hidden="1" x14ac:dyDescent="0.3">
      <c r="A29" s="12">
        <f t="shared" si="7"/>
        <v>25</v>
      </c>
      <c r="B29" s="12"/>
      <c r="C29" s="12"/>
      <c r="D29" s="12"/>
      <c r="I29" s="18">
        <f>[24]список!E33</f>
        <v>100</v>
      </c>
      <c r="J29" s="18">
        <f>[25]список!E33</f>
        <v>100</v>
      </c>
    </row>
    <row r="30" spans="1:10" ht="15.6" hidden="1" x14ac:dyDescent="0.3">
      <c r="A30" s="12">
        <f t="shared" si="7"/>
        <v>26</v>
      </c>
      <c r="B30" s="12"/>
      <c r="C30" s="12"/>
      <c r="D30" s="12"/>
      <c r="I30" s="18">
        <f>[24]список!E34</f>
        <v>100</v>
      </c>
      <c r="J30" s="18">
        <f>[25]список!E34</f>
        <v>100</v>
      </c>
    </row>
    <row r="31" spans="1:10" ht="15.6" hidden="1" x14ac:dyDescent="0.3">
      <c r="A31" s="12">
        <f t="shared" si="7"/>
        <v>27</v>
      </c>
      <c r="B31" s="12"/>
      <c r="C31" s="12"/>
      <c r="D31" s="12"/>
      <c r="I31" s="18">
        <f>[24]список!E35</f>
        <v>100</v>
      </c>
      <c r="J31" s="18">
        <f>[25]список!E35</f>
        <v>100</v>
      </c>
    </row>
    <row r="32" spans="1:10" ht="15.6" hidden="1" x14ac:dyDescent="0.3">
      <c r="A32" s="12">
        <f t="shared" si="7"/>
        <v>28</v>
      </c>
      <c r="B32" s="12"/>
      <c r="C32" s="12"/>
      <c r="D32" s="12"/>
      <c r="I32" s="18">
        <f>[24]список!E36</f>
        <v>100</v>
      </c>
      <c r="J32" s="18">
        <f>[25]список!E36</f>
        <v>100</v>
      </c>
    </row>
    <row r="33" spans="1:10" ht="15.6" hidden="1" x14ac:dyDescent="0.3">
      <c r="A33" s="12">
        <f t="shared" si="7"/>
        <v>29</v>
      </c>
      <c r="B33" s="12"/>
      <c r="C33" s="12"/>
      <c r="D33" s="12"/>
      <c r="I33" s="18">
        <f>[24]список!E37</f>
        <v>100</v>
      </c>
      <c r="J33" s="18">
        <f>[25]список!E37</f>
        <v>100</v>
      </c>
    </row>
    <row r="34" spans="1:10" ht="15.6" hidden="1" x14ac:dyDescent="0.3">
      <c r="A34" s="12">
        <f t="shared" si="7"/>
        <v>30</v>
      </c>
      <c r="B34" s="12"/>
      <c r="C34" s="12"/>
      <c r="D34" s="12"/>
      <c r="I34" s="18">
        <f>[24]список!E38</f>
        <v>100</v>
      </c>
      <c r="J34" s="18">
        <f>[25]список!E38</f>
        <v>100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бак_нир</vt:lpstr>
      <vt:lpstr>бак_проект</vt:lpstr>
      <vt:lpstr>маг_нир</vt:lpstr>
      <vt:lpstr>маг_проект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2018-04-09T10:56:59Z</dcterms:created>
  <dcterms:modified xsi:type="dcterms:W3CDTF">2018-06-05T10:27:40Z</dcterms:modified>
</cp:coreProperties>
</file>