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4" windowWidth="20100" windowHeight="9264" activeTab="3"/>
  </bookViews>
  <sheets>
    <sheet name="бак_нир" sheetId="4" r:id="rId1"/>
    <sheet name="бак_проект" sheetId="5" r:id="rId2"/>
    <sheet name="маг_нир" sheetId="6" r:id="rId3"/>
    <sheet name="маг_проект" sheetId="7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выбор" localSheetId="2">[1]скрыто!#REF!</definedName>
    <definedName name="выбор">[2]скрыто!#REF!</definedName>
  </definedNames>
  <calcPr calcId="145621"/>
</workbook>
</file>

<file path=xl/calcChain.xml><?xml version="1.0" encoding="utf-8"?>
<calcChain xmlns="http://schemas.openxmlformats.org/spreadsheetml/2006/main">
  <c r="N5" i="7" l="1"/>
  <c r="K5" i="7"/>
  <c r="I5" i="7"/>
  <c r="J5" i="7" s="1"/>
  <c r="K6" i="6"/>
  <c r="L6" i="6" s="1"/>
  <c r="K7" i="6"/>
  <c r="L7" i="6"/>
  <c r="M7" i="6"/>
  <c r="N7" i="6" s="1"/>
  <c r="K8" i="6"/>
  <c r="L8" i="6" s="1"/>
  <c r="K9" i="6"/>
  <c r="L9" i="6"/>
  <c r="M9" i="6"/>
  <c r="N9" i="6" s="1"/>
  <c r="K10" i="6"/>
  <c r="L10" i="6" s="1"/>
  <c r="O5" i="6"/>
  <c r="N5" i="6"/>
  <c r="M5" i="6"/>
  <c r="L5" i="6"/>
  <c r="L6" i="5"/>
  <c r="M6" i="5" s="1"/>
  <c r="N6" i="5"/>
  <c r="P6" i="5" s="1"/>
  <c r="O6" i="5"/>
  <c r="Q6" i="5" s="1"/>
  <c r="L7" i="5"/>
  <c r="N7" i="5" s="1"/>
  <c r="M7" i="5"/>
  <c r="L8" i="5"/>
  <c r="M8" i="5" s="1"/>
  <c r="N8" i="5"/>
  <c r="P8" i="5" s="1"/>
  <c r="O8" i="5"/>
  <c r="L9" i="5"/>
  <c r="N9" i="5" s="1"/>
  <c r="M9" i="5"/>
  <c r="L10" i="5"/>
  <c r="M10" i="5" s="1"/>
  <c r="N10" i="5"/>
  <c r="P10" i="5" s="1"/>
  <c r="O10" i="5"/>
  <c r="L11" i="5"/>
  <c r="N11" i="5" s="1"/>
  <c r="M11" i="5"/>
  <c r="L12" i="5"/>
  <c r="M12" i="5" s="1"/>
  <c r="N12" i="5"/>
  <c r="P12" i="5" s="1"/>
  <c r="O12" i="5"/>
  <c r="Q12" i="5" s="1"/>
  <c r="L13" i="5"/>
  <c r="N13" i="5" s="1"/>
  <c r="M13" i="5"/>
  <c r="L14" i="5"/>
  <c r="M14" i="5" s="1"/>
  <c r="N14" i="5"/>
  <c r="P14" i="5" s="1"/>
  <c r="O14" i="5"/>
  <c r="Q14" i="5" s="1"/>
  <c r="L15" i="5"/>
  <c r="N15" i="5" s="1"/>
  <c r="M15" i="5"/>
  <c r="L16" i="5"/>
  <c r="M16" i="5" s="1"/>
  <c r="N16" i="5"/>
  <c r="P16" i="5" s="1"/>
  <c r="O16" i="5"/>
  <c r="L17" i="5"/>
  <c r="N17" i="5" s="1"/>
  <c r="M17" i="5"/>
  <c r="L18" i="5"/>
  <c r="M18" i="5" s="1"/>
  <c r="N18" i="5"/>
  <c r="P18" i="5" s="1"/>
  <c r="O18" i="5"/>
  <c r="L19" i="5"/>
  <c r="N19" i="5" s="1"/>
  <c r="M19" i="5"/>
  <c r="L20" i="5"/>
  <c r="M20" i="5" s="1"/>
  <c r="N20" i="5"/>
  <c r="P20" i="5" s="1"/>
  <c r="O20" i="5"/>
  <c r="Q20" i="5" s="1"/>
  <c r="L21" i="5"/>
  <c r="N21" i="5" s="1"/>
  <c r="M21" i="5"/>
  <c r="L5" i="5"/>
  <c r="M5" i="5" s="1"/>
  <c r="L6" i="4"/>
  <c r="M6" i="4" s="1"/>
  <c r="L7" i="4"/>
  <c r="M7" i="4" s="1"/>
  <c r="N5" i="4"/>
  <c r="P5" i="4" s="1"/>
  <c r="M10" i="6" l="1"/>
  <c r="O9" i="6"/>
  <c r="P9" i="6" s="1"/>
  <c r="M6" i="6"/>
  <c r="M8" i="6"/>
  <c r="O7" i="6"/>
  <c r="P7" i="6" s="1"/>
  <c r="P21" i="5"/>
  <c r="O21" i="5"/>
  <c r="Q21" i="5" s="1"/>
  <c r="Q16" i="5"/>
  <c r="P15" i="5"/>
  <c r="O15" i="5"/>
  <c r="Q8" i="5"/>
  <c r="O7" i="5"/>
  <c r="P7" i="5"/>
  <c r="P11" i="5"/>
  <c r="O11" i="5"/>
  <c r="Q11" i="5" s="1"/>
  <c r="P13" i="5"/>
  <c r="O13" i="5"/>
  <c r="Q13" i="5" s="1"/>
  <c r="P19" i="5"/>
  <c r="O19" i="5"/>
  <c r="Q19" i="5" s="1"/>
  <c r="Q18" i="5"/>
  <c r="O17" i="5"/>
  <c r="Q17" i="5" s="1"/>
  <c r="P17" i="5"/>
  <c r="Q10" i="5"/>
  <c r="O9" i="5"/>
  <c r="P9" i="5"/>
  <c r="N5" i="5"/>
  <c r="N7" i="4"/>
  <c r="N6" i="4"/>
  <c r="O5" i="4"/>
  <c r="M5" i="7" l="1"/>
  <c r="L5" i="7"/>
  <c r="O10" i="6"/>
  <c r="N10" i="6"/>
  <c r="P10" i="6" s="1"/>
  <c r="N8" i="6"/>
  <c r="O8" i="6"/>
  <c r="O6" i="6"/>
  <c r="N6" i="6"/>
  <c r="P6" i="6" s="1"/>
  <c r="Q9" i="5"/>
  <c r="Q7" i="5"/>
  <c r="Q15" i="5"/>
  <c r="O5" i="5"/>
  <c r="Q5" i="5" s="1"/>
  <c r="P5" i="5"/>
  <c r="O6" i="4"/>
  <c r="Q6" i="4" s="1"/>
  <c r="P6" i="4"/>
  <c r="O7" i="4"/>
  <c r="P7" i="4"/>
  <c r="P8" i="6" l="1"/>
  <c r="Q7" i="4"/>
  <c r="K6" i="5" l="1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5" i="5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5" i="5"/>
  <c r="J6" i="4" l="1"/>
  <c r="J7" i="4"/>
  <c r="J5" i="4"/>
  <c r="H5" i="7" l="1"/>
  <c r="G5" i="7"/>
  <c r="H6" i="6"/>
  <c r="H7" i="6"/>
  <c r="H8" i="6"/>
  <c r="H9" i="6"/>
  <c r="H10" i="6"/>
  <c r="H5" i="6"/>
  <c r="H6" i="4" l="1"/>
  <c r="H7" i="4"/>
  <c r="H5" i="4"/>
  <c r="H6" i="5" l="1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5" i="5"/>
  <c r="I6" i="5" l="1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5" i="5"/>
  <c r="I6" i="4" l="1"/>
  <c r="I7" i="4"/>
  <c r="I5" i="4"/>
  <c r="G21" i="5" l="1"/>
  <c r="G9" i="6" l="1"/>
  <c r="G10" i="6"/>
  <c r="E6" i="4" l="1"/>
  <c r="F6" i="4"/>
  <c r="G6" i="4"/>
  <c r="E7" i="4"/>
  <c r="K7" i="4" s="1"/>
  <c r="F7" i="4"/>
  <c r="G7" i="4"/>
  <c r="G5" i="4"/>
  <c r="F5" i="4"/>
  <c r="E5" i="4"/>
  <c r="K5" i="4" l="1"/>
  <c r="L5" i="4" s="1"/>
  <c r="K6" i="4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5" i="5"/>
  <c r="M5" i="4" l="1"/>
  <c r="F5" i="7"/>
  <c r="Q5" i="4" l="1"/>
  <c r="I6" i="6"/>
  <c r="I7" i="6"/>
  <c r="I8" i="6"/>
  <c r="I9" i="6"/>
  <c r="I10" i="6"/>
  <c r="I5" i="6"/>
  <c r="G6" i="6" l="1"/>
  <c r="G7" i="6"/>
  <c r="G8" i="6"/>
  <c r="G5" i="6"/>
  <c r="E6" i="6" l="1"/>
  <c r="F6" i="6"/>
  <c r="E7" i="6"/>
  <c r="F7" i="6"/>
  <c r="E8" i="6"/>
  <c r="J8" i="6" s="1"/>
  <c r="F8" i="6"/>
  <c r="E9" i="6"/>
  <c r="J9" i="6" s="1"/>
  <c r="E10" i="6"/>
  <c r="J10" i="6" s="1"/>
  <c r="F5" i="6"/>
  <c r="E5" i="6"/>
  <c r="K5" i="6" l="1"/>
  <c r="J7" i="6"/>
  <c r="J5" i="6"/>
  <c r="J6" i="6"/>
  <c r="E5" i="7"/>
  <c r="E6" i="5" l="1"/>
  <c r="F6" i="5"/>
  <c r="E7" i="5"/>
  <c r="F7" i="5"/>
  <c r="E8" i="5"/>
  <c r="F8" i="5"/>
  <c r="E9" i="5"/>
  <c r="F9" i="5"/>
  <c r="E10" i="5"/>
  <c r="F10" i="5"/>
  <c r="E11" i="5"/>
  <c r="F11" i="5"/>
  <c r="E12" i="5"/>
  <c r="F12" i="5"/>
  <c r="E13" i="5"/>
  <c r="F13" i="5"/>
  <c r="E14" i="5"/>
  <c r="F14" i="5"/>
  <c r="E15" i="5"/>
  <c r="F15" i="5"/>
  <c r="E16" i="5"/>
  <c r="F16" i="5"/>
  <c r="E17" i="5"/>
  <c r="F17" i="5"/>
  <c r="E18" i="5"/>
  <c r="F18" i="5"/>
  <c r="E19" i="5"/>
  <c r="F19" i="5"/>
  <c r="E20" i="5"/>
  <c r="F20" i="5"/>
  <c r="E21" i="5"/>
  <c r="F5" i="5"/>
  <c r="E5" i="5"/>
  <c r="P5" i="6" l="1"/>
  <c r="A6" i="7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6" i="6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6" i="5" l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6" i="4" l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</calcChain>
</file>

<file path=xl/sharedStrings.xml><?xml version="1.0" encoding="utf-8"?>
<sst xmlns="http://schemas.openxmlformats.org/spreadsheetml/2006/main" count="157" uniqueCount="88">
  <si>
    <t>Донской ГТУ</t>
  </si>
  <si>
    <t xml:space="preserve">Градостроительный анализ возможности изменения функционального назначения объекта капитального строительства в соответствии с утвержденным Правилами землепользования и застройки градостроительным регламентом территориальной зоны на примере салона сотовой связи по адресу Вятская, 43 в г. Ростове-на-Дону </t>
  </si>
  <si>
    <t>Саядян Татевик Вардановна</t>
  </si>
  <si>
    <t>Уральский ФУ</t>
  </si>
  <si>
    <t>Исследование транспортно-пешеходной мобильности жителей жилого района «Солнечный» в Екатеринбурге</t>
  </si>
  <si>
    <t>Лаптева Елена Анатольевна, Мухаметгалиева Алина Раисовна</t>
  </si>
  <si>
    <t>Тюменский ИУ</t>
  </si>
  <si>
    <t>Сравнительная оценка методов дистанционного мониторинга транспортных потоков крупнейших и крупных городов РФ</t>
  </si>
  <si>
    <t>Апостолов Константин Павлович</t>
  </si>
  <si>
    <t>ВУЗ (сокращённо)</t>
  </si>
  <si>
    <t>Тема ВКР</t>
  </si>
  <si>
    <t>Фамилия Имя Отчество участника</t>
  </si>
  <si>
    <t>№</t>
  </si>
  <si>
    <t>РЕЗУЛЬТАТЫ ЭКСПЕРТИЗЫ</t>
  </si>
  <si>
    <t>научно-исследовательская работа бакалавра</t>
  </si>
  <si>
    <t>Городское строительство и хозяйство</t>
  </si>
  <si>
    <t>Казанский ГАСУ</t>
  </si>
  <si>
    <t>Формирование удобной и безопасной среды придомовой территории на примере реализации инвестиционного проекта по строительству жилого дома, расположенного по адресу: РТ, г.Альметьевск, ул.Ленина</t>
  </si>
  <si>
    <t>Рогожникова Анна Андреевна</t>
  </si>
  <si>
    <t>Тувинский ГУ</t>
  </si>
  <si>
    <t>Проект инженерного благоустройства и озеленения территории вдоль верхней трассы со стороны горы Хербис</t>
  </si>
  <si>
    <t>Широков Александр Иванович</t>
  </si>
  <si>
    <t>Градостроительный анализ возможности размещения здания дошкольной образовательной организации в фактических границах санитарно-защитных зон предприятий, сооружений и иных объектов на примере строительства детского сада в ст. Багаевская, ул. Пескова, 1д</t>
  </si>
  <si>
    <t>Черкезия Дмитрий Гарриевич</t>
  </si>
  <si>
    <t>Волгоградский ГТУ</t>
  </si>
  <si>
    <t>Проект планировки микрорайона малой этажности в Красноармейском районе г. Волгограда</t>
  </si>
  <si>
    <t>Рубежанская Дарья Игоревна</t>
  </si>
  <si>
    <t>Самарский ГТУ</t>
  </si>
  <si>
    <t>Завершение строительства жилого дома в г. Самаре</t>
  </si>
  <si>
    <t>Пудовкин Дмитрий Александрович</t>
  </si>
  <si>
    <t>Проект благоустройства набережной городского пруда в городе Первоуральске вдоль улиц Береговая и Ленина</t>
  </si>
  <si>
    <t>Похыл Виктория Викторовна, Чернышева Ольга Олеговна</t>
  </si>
  <si>
    <t>Воронежский ГТУ</t>
  </si>
  <si>
    <t>Комплексная реконструкция исторически сложившейся жилой застройки, ограниченной домами с № 2к3 – 2 по 7 – 1 с благоустройством территории по улице Вайцеховского городского округа город Воронеж</t>
  </si>
  <si>
    <t>Паршин Дмитрий Сергеевич</t>
  </si>
  <si>
    <t>Новосибирский ГАСУ</t>
  </si>
  <si>
    <t>Функционально-планировочная организация и комплексное инженерное благоустройство крытого теннисного корта на пересечении ул. Лазурная и Волочаевская в г.Новосибирске.</t>
  </si>
  <si>
    <t>Парфенов Максим Николаевич</t>
  </si>
  <si>
    <t>Проект планировки микрорайона в Советском районе г. Волгограда с применением альтернативных источников энергоснабжения</t>
  </si>
  <si>
    <t>Нестеренко Александр Алексеевич</t>
  </si>
  <si>
    <t>Реализация инвестиционного проекта строительства жилого комплекса на шесть домов в г. Казань по ул. Приволжская в рамках программы «Жилье горожанам»</t>
  </si>
  <si>
    <t>Масленников Даниил Ниязович</t>
  </si>
  <si>
    <t>Проект строительства участка ул. Фёдорова, от ул. Федюнинского до ул. Солнечная в г.Тюмени</t>
  </si>
  <si>
    <t>Мазур Василий Валерьевич</t>
  </si>
  <si>
    <t>Южно-Российский ГПУ</t>
  </si>
  <si>
    <t>Реконструкция дошкольного образовательного учреждения в селе Шедок Краснодарского края</t>
  </si>
  <si>
    <t>Лысенко Вадим Николаевич</t>
  </si>
  <si>
    <t>Белгородский ГТУ</t>
  </si>
  <si>
    <t>Социальная реконструкция городской застройки с возведением здания школы в г. Белгород</t>
  </si>
  <si>
    <t>Кузнецов Алексей Викторович</t>
  </si>
  <si>
    <t>Архитектурно-планировочная организация и инженерная подготовка территории в границах ул. Коммунстроевская, Никитина в Октябрьском районе г. Новосибирска.</t>
  </si>
  <si>
    <t>Кириллова Анна Алексеевна</t>
  </si>
  <si>
    <t>Вологодский ГУ</t>
  </si>
  <si>
    <t>Реконструкция многоквартирного жилого дома в г. Вологда, пер. Содемский, д.5</t>
  </si>
  <si>
    <t>Дмитриева Алла Александровна</t>
  </si>
  <si>
    <t>Реконструкция территории жилой застройки по ул. Декабристов в г. Екатеринбурге</t>
  </si>
  <si>
    <t>Белякова Елизавета Валерьевна, Рыжова Ольга Олеговна</t>
  </si>
  <si>
    <t>Проект спортивного парка в Краснооктябрьском  районе г. Волгограда</t>
  </si>
  <si>
    <t>Антоненко Денис Сергеевич</t>
  </si>
  <si>
    <t>проектная работа бакалавра</t>
  </si>
  <si>
    <t>магистерская диссертация</t>
  </si>
  <si>
    <t>Ложкина Александра Сергеевна</t>
  </si>
  <si>
    <t>Совершенствование системы качественного использования твердых коммунальных отходов в аспекте устойчивого развития городских территорий</t>
  </si>
  <si>
    <t>Псеунова Саида Руслановна</t>
  </si>
  <si>
    <t>Методические основы создания комфортной среды жизнедеятельности</t>
  </si>
  <si>
    <t>Редькина Полина Александровна</t>
  </si>
  <si>
    <t>Градостроительное обеспечение создания доступной среды в жилищном строительстве</t>
  </si>
  <si>
    <t>Ушаков Дмитрий Евгеньевич</t>
  </si>
  <si>
    <t>Определение оптимальных параметров планировочной структуры г. Новосибирска в приближении линии метрополитена</t>
  </si>
  <si>
    <t>Пискунов Евгений Витальевич</t>
  </si>
  <si>
    <t>Адаптация городской территории для маломобильных групп населения на примере поселка Томилино Московской области</t>
  </si>
  <si>
    <t>Московский ГСУ</t>
  </si>
  <si>
    <t>Шершун Владимир Юрьевич</t>
  </si>
  <si>
    <t>Капитальный ремонт кровли жилого дома в городском поселении Монино с выбором рационального технологического решения</t>
  </si>
  <si>
    <t>проектная работа магистра</t>
  </si>
  <si>
    <t>ВолгГТУ</t>
  </si>
  <si>
    <t>ВГУ</t>
  </si>
  <si>
    <t>среднее</t>
  </si>
  <si>
    <t>ДГТУ</t>
  </si>
  <si>
    <t>НГАСУ</t>
  </si>
  <si>
    <t>отклон.</t>
  </si>
  <si>
    <t>КГАСУ</t>
  </si>
  <si>
    <t>ТИУ</t>
  </si>
  <si>
    <t>коэф.вар.</t>
  </si>
  <si>
    <t>ограничение</t>
  </si>
  <si>
    <t>условие1</t>
  </si>
  <si>
    <t>условие2</t>
  </si>
  <si>
    <t>среднее коррект.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</si>
</sst>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Cyr"/>
      <charset val="204"/>
    </font>
    <font>
      <b/>
      <sz val="14"/>
      <name val="Arial Cyr"/>
      <charset val="204"/>
    </font>
    <font>
      <b/>
      <i/>
      <sz val="12"/>
      <color theme="1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b/>
      <sz val="16"/>
      <name val="Calibri"/>
      <family val="2"/>
      <charset val="204"/>
    </font>
    <font>
      <b/>
      <i/>
      <sz val="12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1" fillId="0" borderId="0" xfId="1"/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textRotation="90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/>
    </xf>
    <xf numFmtId="0" fontId="5" fillId="3" borderId="2" xfId="1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textRotation="90" wrapText="1"/>
    </xf>
    <xf numFmtId="0" fontId="4" fillId="5" borderId="1" xfId="0" applyFont="1" applyFill="1" applyBorder="1" applyAlignment="1">
      <alignment horizontal="center" vertical="center" textRotation="90" wrapText="1"/>
    </xf>
    <xf numFmtId="164" fontId="1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7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externalLink" Target="externalLinks/externalLink16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24" Type="http://schemas.openxmlformats.org/officeDocument/2006/relationships/externalLink" Target="externalLinks/externalLink20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externalLink" Target="externalLinks/externalLink19.xml"/><Relationship Id="rId28" Type="http://schemas.openxmlformats.org/officeDocument/2006/relationships/calcChain" Target="calcChain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externalLink" Target="externalLinks/externalLink18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3;&#1057;&#1061;_&#1084;&#1072;&#1075;_&#1085;&#1080;&#1088;_&#1042;&#1043;&#1059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3;&#1057;&#1061;_&#1073;&#1072;&#1082;_&#1087;&#1088;&#1086;&#1077;&#1082;&#1090;_&#1044;&#1043;&#1058;&#1059;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3;&#1057;&#1061;_&#1073;&#1072;&#1082;_&#1087;&#1088;&#1086;&#1077;&#1082;&#1090;_&#1050;&#1043;&#1040;&#1057;&#1059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3;&#1057;&#1061;_&#1073;&#1072;&#1082;_&#1087;&#1088;&#1086;&#1077;&#1082;&#1090;_&#1053;&#1043;&#1040;&#1057;&#1059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3;&#1057;&#1061;_&#1073;&#1072;&#1082;_&#1087;&#1088;&#1086;&#1077;&#1082;&#1090;_&#1058;&#1048;&#1059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3;&#1057;&#1061;_&#1084;&#1072;&#1075;_&#1085;&#1080;&#1088;_&#1042;&#1086;&#1083;&#1075;&#1043;&#1058;&#1059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3;&#1057;&#1061;_&#1084;&#1072;&#1075;_&#1085;&#1080;&#1088;_&#1044;&#1043;&#1058;&#1059;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3;&#1057;&#1061;_&#1084;&#1072;&#1075;_&#1085;&#1080;&#1088;_&#1050;&#1043;&#1040;&#1057;&#1059;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3;&#1057;&#1061;_&#1084;&#1072;&#1075;_&#1085;&#1080;&#1088;_&#1053;&#1043;&#1040;&#1057;&#1059;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3;&#1057;&#1061;_&#1084;&#1072;&#1075;_&#1087;&#1088;&#1086;&#1077;&#1082;&#1090;_&#1042;&#1086;&#1083;&#1075;&#1043;&#1058;&#1059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3;&#1057;&#1061;_&#1084;&#1072;&#1075;_&#1087;&#1088;&#1086;&#1077;&#1082;&#1090;_&#1044;&#1043;&#1058;&#105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3;&#1057;&#1061;_&#1073;&#1072;&#1082;_&#1085;&#1080;&#1088;_&#1042;&#1043;&#1059;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3;&#1057;&#1061;_&#1084;&#1072;&#1075;_&#1087;&#1088;&#1086;&#1077;&#1082;&#1090;_&#1050;&#1043;&#1040;&#1057;&#1059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3;&#1057;&#1061;_&#1073;&#1072;&#1082;_&#1085;&#1080;&#1088;_&#1042;&#1086;&#1083;&#1075;&#1043;&#1058;&#105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3;&#1057;&#1061;_&#1073;&#1072;&#1082;_&#1085;&#1080;&#1088;_&#1044;&#1043;&#1058;&#1059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3;&#1057;&#1061;_&#1073;&#1072;&#1082;_&#1085;&#1080;&#1088;_&#1050;&#1043;&#1040;&#1057;&#1059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3;&#1057;&#1061;_&#1073;&#1072;&#1082;_&#1085;&#1080;&#1088;_&#1053;&#1043;&#1040;&#1057;&#1059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3;&#1057;&#1061;_&#1073;&#1072;&#1082;_&#1085;&#1080;&#1088;_&#1058;&#1048;&#1059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3;&#1057;&#1061;_&#1073;&#1072;&#1082;_&#1087;&#1088;&#1086;&#1077;&#1082;&#1090;_&#1042;&#1043;&#1059;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3;&#1057;&#1061;_&#1073;&#1072;&#1082;_&#1087;&#1088;&#1086;&#1077;&#1082;&#1090;_&#1042;&#1086;&#1083;&#1075;&#1043;&#1058;&#105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82</v>
          </cell>
        </row>
        <row r="10">
          <cell r="E10">
            <v>94</v>
          </cell>
        </row>
        <row r="11">
          <cell r="E11">
            <v>84</v>
          </cell>
        </row>
        <row r="12">
          <cell r="E12">
            <v>61</v>
          </cell>
        </row>
        <row r="13">
          <cell r="E13">
            <v>39</v>
          </cell>
        </row>
        <row r="14">
          <cell r="E14">
            <v>71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76</v>
          </cell>
        </row>
        <row r="10">
          <cell r="E10">
            <v>86</v>
          </cell>
        </row>
        <row r="11">
          <cell r="E11">
            <v>92</v>
          </cell>
        </row>
        <row r="12">
          <cell r="E12">
            <v>88</v>
          </cell>
        </row>
        <row r="13">
          <cell r="E13">
            <v>74</v>
          </cell>
        </row>
        <row r="14">
          <cell r="E14">
            <v>96</v>
          </cell>
        </row>
        <row r="15">
          <cell r="E15">
            <v>84</v>
          </cell>
        </row>
        <row r="16">
          <cell r="E16">
            <v>88</v>
          </cell>
        </row>
        <row r="17">
          <cell r="E17">
            <v>84</v>
          </cell>
        </row>
        <row r="18">
          <cell r="E18">
            <v>88</v>
          </cell>
        </row>
        <row r="19">
          <cell r="E19">
            <v>84</v>
          </cell>
        </row>
        <row r="20">
          <cell r="E20">
            <v>86</v>
          </cell>
        </row>
        <row r="21">
          <cell r="E21">
            <v>82</v>
          </cell>
        </row>
        <row r="22">
          <cell r="E22">
            <v>72</v>
          </cell>
        </row>
        <row r="23">
          <cell r="E23">
            <v>98</v>
          </cell>
        </row>
        <row r="24">
          <cell r="E24">
            <v>70</v>
          </cell>
        </row>
        <row r="25">
          <cell r="E25">
            <v>90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48</v>
          </cell>
        </row>
        <row r="10">
          <cell r="E10">
            <v>64</v>
          </cell>
        </row>
        <row r="11">
          <cell r="E11">
            <v>62</v>
          </cell>
        </row>
        <row r="12">
          <cell r="E12">
            <v>66</v>
          </cell>
        </row>
        <row r="13">
          <cell r="E13">
            <v>52</v>
          </cell>
        </row>
        <row r="14">
          <cell r="E14">
            <v>58</v>
          </cell>
        </row>
        <row r="15">
          <cell r="E15">
            <v>64</v>
          </cell>
        </row>
        <row r="16">
          <cell r="E16">
            <v>72</v>
          </cell>
        </row>
        <row r="17">
          <cell r="E17">
            <v>62</v>
          </cell>
        </row>
        <row r="18">
          <cell r="E18">
            <v>62</v>
          </cell>
        </row>
        <row r="19">
          <cell r="E19">
            <v>66</v>
          </cell>
        </row>
        <row r="20">
          <cell r="E20">
            <v>78</v>
          </cell>
        </row>
        <row r="21">
          <cell r="E21">
            <v>58</v>
          </cell>
        </row>
        <row r="22">
          <cell r="E22">
            <v>46</v>
          </cell>
        </row>
        <row r="23">
          <cell r="E23">
            <v>58</v>
          </cell>
        </row>
        <row r="24">
          <cell r="E24">
            <v>50</v>
          </cell>
        </row>
        <row r="25">
          <cell r="E25">
            <v>64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57</v>
          </cell>
        </row>
        <row r="10">
          <cell r="E10">
            <v>58</v>
          </cell>
        </row>
        <row r="11">
          <cell r="E11">
            <v>69</v>
          </cell>
        </row>
        <row r="12">
          <cell r="E12">
            <v>100</v>
          </cell>
        </row>
        <row r="13">
          <cell r="E13">
            <v>59</v>
          </cell>
        </row>
        <row r="14">
          <cell r="E14">
            <v>59</v>
          </cell>
        </row>
        <row r="15">
          <cell r="E15">
            <v>65</v>
          </cell>
        </row>
        <row r="16">
          <cell r="E16">
            <v>76</v>
          </cell>
        </row>
        <row r="17">
          <cell r="E17">
            <v>45</v>
          </cell>
        </row>
        <row r="18">
          <cell r="E18">
            <v>100</v>
          </cell>
        </row>
        <row r="19">
          <cell r="E19">
            <v>67</v>
          </cell>
        </row>
        <row r="20">
          <cell r="E20">
            <v>70</v>
          </cell>
        </row>
        <row r="21">
          <cell r="E21">
            <v>63</v>
          </cell>
        </row>
        <row r="22">
          <cell r="E22">
            <v>53</v>
          </cell>
        </row>
        <row r="23">
          <cell r="E23">
            <v>46</v>
          </cell>
        </row>
        <row r="24">
          <cell r="E24">
            <v>34</v>
          </cell>
        </row>
        <row r="25">
          <cell r="E25">
            <v>54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60</v>
          </cell>
        </row>
        <row r="10">
          <cell r="E10">
            <v>72</v>
          </cell>
        </row>
        <row r="11">
          <cell r="E11">
            <v>68</v>
          </cell>
        </row>
        <row r="12">
          <cell r="E12">
            <v>84</v>
          </cell>
        </row>
        <row r="13">
          <cell r="E13">
            <v>66</v>
          </cell>
        </row>
        <row r="14">
          <cell r="E14">
            <v>76</v>
          </cell>
        </row>
        <row r="15">
          <cell r="E15">
            <v>100</v>
          </cell>
        </row>
        <row r="16">
          <cell r="E16">
            <v>88</v>
          </cell>
        </row>
        <row r="17">
          <cell r="E17">
            <v>68</v>
          </cell>
        </row>
        <row r="18">
          <cell r="E18">
            <v>80</v>
          </cell>
        </row>
        <row r="19">
          <cell r="E19">
            <v>84</v>
          </cell>
        </row>
        <row r="20">
          <cell r="E20">
            <v>56</v>
          </cell>
        </row>
        <row r="21">
          <cell r="E21">
            <v>68</v>
          </cell>
        </row>
        <row r="22">
          <cell r="E22">
            <v>48</v>
          </cell>
        </row>
        <row r="23">
          <cell r="E23">
            <v>76</v>
          </cell>
        </row>
        <row r="24">
          <cell r="E24">
            <v>32</v>
          </cell>
        </row>
        <row r="25">
          <cell r="E25">
            <v>72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84</v>
          </cell>
        </row>
        <row r="10">
          <cell r="E10">
            <v>90</v>
          </cell>
        </row>
        <row r="11">
          <cell r="E11">
            <v>72</v>
          </cell>
        </row>
        <row r="12">
          <cell r="E12">
            <v>76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78</v>
          </cell>
        </row>
        <row r="10">
          <cell r="E10">
            <v>97</v>
          </cell>
        </row>
        <row r="11">
          <cell r="E11">
            <v>97</v>
          </cell>
        </row>
        <row r="12">
          <cell r="E12">
            <v>87</v>
          </cell>
        </row>
        <row r="13">
          <cell r="E13">
            <v>84</v>
          </cell>
        </row>
        <row r="14">
          <cell r="E14">
            <v>82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60</v>
          </cell>
        </row>
        <row r="10">
          <cell r="E10">
            <v>78</v>
          </cell>
        </row>
        <row r="11">
          <cell r="E11">
            <v>68</v>
          </cell>
        </row>
        <row r="12">
          <cell r="E12">
            <v>76</v>
          </cell>
        </row>
        <row r="13">
          <cell r="E13">
            <v>58</v>
          </cell>
        </row>
        <row r="14">
          <cell r="E14">
            <v>46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100</v>
          </cell>
        </row>
        <row r="10">
          <cell r="E10">
            <v>77</v>
          </cell>
        </row>
        <row r="11">
          <cell r="E11">
            <v>80</v>
          </cell>
        </row>
        <row r="12">
          <cell r="E12">
            <v>100</v>
          </cell>
        </row>
        <row r="13">
          <cell r="E13">
            <v>59</v>
          </cell>
        </row>
        <row r="14">
          <cell r="E14">
            <v>100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38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92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60</v>
          </cell>
        </row>
        <row r="10">
          <cell r="E10">
            <v>65</v>
          </cell>
        </row>
        <row r="11">
          <cell r="E11">
            <v>53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54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54</v>
          </cell>
        </row>
        <row r="10">
          <cell r="E10">
            <v>46</v>
          </cell>
        </row>
        <row r="11">
          <cell r="E11">
            <v>54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94</v>
          </cell>
        </row>
        <row r="10">
          <cell r="E10">
            <v>93</v>
          </cell>
        </row>
        <row r="11">
          <cell r="E11">
            <v>97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62</v>
          </cell>
        </row>
        <row r="10">
          <cell r="E10">
            <v>74</v>
          </cell>
        </row>
        <row r="11">
          <cell r="E11">
            <v>64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66</v>
          </cell>
        </row>
        <row r="10">
          <cell r="E10">
            <v>69</v>
          </cell>
        </row>
        <row r="11">
          <cell r="E11">
            <v>76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100</v>
          </cell>
        </row>
        <row r="10">
          <cell r="E10">
            <v>92</v>
          </cell>
        </row>
        <row r="11">
          <cell r="E11">
            <v>100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29</v>
          </cell>
        </row>
        <row r="10">
          <cell r="E10">
            <v>63</v>
          </cell>
        </row>
        <row r="11">
          <cell r="E11">
            <v>71</v>
          </cell>
        </row>
        <row r="12">
          <cell r="E12">
            <v>43</v>
          </cell>
        </row>
        <row r="13">
          <cell r="E13">
            <v>45</v>
          </cell>
        </row>
        <row r="14">
          <cell r="E14">
            <v>56</v>
          </cell>
        </row>
        <row r="15">
          <cell r="E15">
            <v>48</v>
          </cell>
        </row>
        <row r="16">
          <cell r="E16">
            <v>72</v>
          </cell>
        </row>
        <row r="17">
          <cell r="E17">
            <v>38</v>
          </cell>
        </row>
        <row r="18">
          <cell r="E18">
            <v>46</v>
          </cell>
        </row>
        <row r="19">
          <cell r="E19">
            <v>57</v>
          </cell>
        </row>
        <row r="20">
          <cell r="E20">
            <v>76</v>
          </cell>
        </row>
        <row r="21">
          <cell r="E21">
            <v>62</v>
          </cell>
        </row>
        <row r="22">
          <cell r="E22">
            <v>42</v>
          </cell>
        </row>
        <row r="23">
          <cell r="E23">
            <v>72</v>
          </cell>
        </row>
        <row r="24">
          <cell r="E24">
            <v>25</v>
          </cell>
        </row>
        <row r="25">
          <cell r="E25">
            <v>28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56</v>
          </cell>
        </row>
        <row r="10">
          <cell r="E10">
            <v>52</v>
          </cell>
        </row>
        <row r="11">
          <cell r="E11">
            <v>52</v>
          </cell>
        </row>
        <row r="12">
          <cell r="E12">
            <v>34</v>
          </cell>
        </row>
        <row r="13">
          <cell r="E13">
            <v>24</v>
          </cell>
        </row>
        <row r="14">
          <cell r="E14">
            <v>32</v>
          </cell>
        </row>
        <row r="15">
          <cell r="E15">
            <v>30</v>
          </cell>
        </row>
        <row r="16">
          <cell r="E16">
            <v>38</v>
          </cell>
        </row>
        <row r="17">
          <cell r="E17">
            <v>80</v>
          </cell>
        </row>
        <row r="18">
          <cell r="E18">
            <v>42</v>
          </cell>
        </row>
        <row r="19">
          <cell r="E19">
            <v>30</v>
          </cell>
        </row>
        <row r="20">
          <cell r="E20">
            <v>28</v>
          </cell>
        </row>
        <row r="21">
          <cell r="E21">
            <v>38</v>
          </cell>
        </row>
        <row r="22">
          <cell r="E22">
            <v>72</v>
          </cell>
        </row>
        <row r="23">
          <cell r="E23">
            <v>38</v>
          </cell>
        </row>
        <row r="24">
          <cell r="E24">
            <v>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topLeftCell="D1" workbookViewId="0">
      <selection activeCell="L3" sqref="L3:Q5"/>
    </sheetView>
  </sheetViews>
  <sheetFormatPr defaultRowHeight="13.2" x14ac:dyDescent="0.25"/>
  <cols>
    <col min="1" max="1" width="4.6640625" style="1" customWidth="1"/>
    <col min="2" max="2" width="37.6640625" style="1" customWidth="1"/>
    <col min="3" max="3" width="60.6640625" style="1" customWidth="1"/>
    <col min="4" max="4" width="26.33203125" style="1" customWidth="1"/>
    <col min="5" max="11" width="5.21875" style="1" customWidth="1"/>
    <col min="12" max="17" width="6.6640625" style="1" customWidth="1"/>
    <col min="18" max="16384" width="8.88671875" style="1"/>
  </cols>
  <sheetData>
    <row r="1" spans="1:17" ht="17.399999999999999" x14ac:dyDescent="0.25">
      <c r="A1" s="19" t="s">
        <v>15</v>
      </c>
      <c r="B1" s="19"/>
      <c r="C1" s="19"/>
      <c r="D1" s="19"/>
    </row>
    <row r="2" spans="1:17" ht="20.399999999999999" customHeight="1" x14ac:dyDescent="0.25">
      <c r="A2" s="20" t="s">
        <v>14</v>
      </c>
      <c r="B2" s="20"/>
      <c r="C2" s="20"/>
      <c r="D2" s="20"/>
    </row>
    <row r="3" spans="1:17" ht="20.399999999999999" customHeight="1" x14ac:dyDescent="0.3">
      <c r="A3" s="21" t="s">
        <v>13</v>
      </c>
      <c r="B3" s="22"/>
      <c r="C3" s="22"/>
      <c r="D3" s="22"/>
      <c r="L3" s="35">
        <v>1</v>
      </c>
      <c r="M3" s="36">
        <v>0.15</v>
      </c>
      <c r="N3"/>
      <c r="O3"/>
      <c r="P3"/>
      <c r="Q3"/>
    </row>
    <row r="4" spans="1:17" ht="78.599999999999994" customHeight="1" x14ac:dyDescent="0.25">
      <c r="A4" s="5" t="s">
        <v>12</v>
      </c>
      <c r="B4" s="5" t="s">
        <v>11</v>
      </c>
      <c r="C4" s="5" t="s">
        <v>10</v>
      </c>
      <c r="D4" s="5" t="s">
        <v>9</v>
      </c>
      <c r="E4" s="12" t="s">
        <v>76</v>
      </c>
      <c r="F4" s="12" t="s">
        <v>75</v>
      </c>
      <c r="G4" s="12" t="s">
        <v>78</v>
      </c>
      <c r="H4" s="12" t="s">
        <v>81</v>
      </c>
      <c r="I4" s="12" t="s">
        <v>79</v>
      </c>
      <c r="J4" s="12" t="s">
        <v>82</v>
      </c>
      <c r="K4" s="13" t="s">
        <v>77</v>
      </c>
      <c r="L4" s="37" t="s">
        <v>80</v>
      </c>
      <c r="M4" s="37" t="s">
        <v>83</v>
      </c>
      <c r="N4" s="37" t="s">
        <v>84</v>
      </c>
      <c r="O4" s="37" t="s">
        <v>85</v>
      </c>
      <c r="P4" s="37" t="s">
        <v>86</v>
      </c>
      <c r="Q4" s="38" t="s">
        <v>87</v>
      </c>
    </row>
    <row r="5" spans="1:17" ht="46.8" x14ac:dyDescent="0.25">
      <c r="A5" s="2">
        <v>1</v>
      </c>
      <c r="B5" s="4" t="s">
        <v>8</v>
      </c>
      <c r="C5" s="4" t="s">
        <v>7</v>
      </c>
      <c r="D5" s="4" t="s">
        <v>6</v>
      </c>
      <c r="E5" s="6">
        <f>[2]список!E9</f>
        <v>60</v>
      </c>
      <c r="F5" s="17">
        <f>[3]список!E9</f>
        <v>54</v>
      </c>
      <c r="G5" s="6">
        <f>[4]список!E9</f>
        <v>94</v>
      </c>
      <c r="H5" s="6">
        <f>[5]список!E9</f>
        <v>62</v>
      </c>
      <c r="I5" s="6">
        <f>[6]список!E9</f>
        <v>66</v>
      </c>
      <c r="J5" s="6">
        <f>[7]список!E9</f>
        <v>100</v>
      </c>
      <c r="K5" s="14">
        <f>AVERAGE(E5:J5)</f>
        <v>72.666666666666671</v>
      </c>
      <c r="L5" s="39">
        <f>SQRT(_xlfn.VAR.S(E5:K5))</f>
        <v>17.650936393164947</v>
      </c>
      <c r="M5" s="39">
        <f>L5/K5*100</f>
        <v>24.290279440135247</v>
      </c>
      <c r="N5" s="39">
        <f>MAX($L$3*L5,$M$3*K5)</f>
        <v>17.650936393164947</v>
      </c>
      <c r="O5" s="40" t="str">
        <f>CONCATENATE("&gt;",TEXT(K5-N5,"0.0"))</f>
        <v>&gt;55.0</v>
      </c>
      <c r="P5" s="40" t="str">
        <f>CONCATENATE("&lt;",TEXT(K5+N5,"0.0"))</f>
        <v>&lt;90.3</v>
      </c>
      <c r="Q5" s="40">
        <f>AVERAGEIFS(E5:K5,E5:K5,O5,E5:K5,P5)</f>
        <v>65.166666666666671</v>
      </c>
    </row>
    <row r="6" spans="1:17" ht="42.6" customHeight="1" x14ac:dyDescent="0.25">
      <c r="A6" s="2">
        <f t="shared" ref="A6:A29" si="0">A5+1</f>
        <v>2</v>
      </c>
      <c r="B6" s="3" t="s">
        <v>5</v>
      </c>
      <c r="C6" s="3" t="s">
        <v>4</v>
      </c>
      <c r="D6" s="3" t="s">
        <v>3</v>
      </c>
      <c r="E6" s="17">
        <f>[2]список!E10</f>
        <v>65</v>
      </c>
      <c r="F6" s="6">
        <f>[3]список!E10</f>
        <v>46</v>
      </c>
      <c r="G6" s="6">
        <f>[4]список!E10</f>
        <v>93</v>
      </c>
      <c r="H6" s="17">
        <f>[5]список!E10</f>
        <v>74</v>
      </c>
      <c r="I6" s="6">
        <f>[6]список!E10</f>
        <v>69</v>
      </c>
      <c r="J6" s="6">
        <f>[7]список!E10</f>
        <v>92</v>
      </c>
      <c r="K6" s="14">
        <f t="shared" ref="K6:K7" si="1">AVERAGE(E6:J6)</f>
        <v>73.166666666666671</v>
      </c>
      <c r="L6" s="39">
        <f t="shared" ref="L6:L7" si="2">SQRT(_xlfn.VAR.S(E6:K6))</f>
        <v>16.180406532456384</v>
      </c>
      <c r="M6" s="39">
        <f t="shared" ref="M6:M7" si="3">L6/K6*100</f>
        <v>22.114450841626038</v>
      </c>
      <c r="N6" s="39">
        <f t="shared" ref="N6:N7" si="4">MAX($L$3*L6,$M$3*K6)</f>
        <v>16.180406532456384</v>
      </c>
      <c r="O6" s="40" t="str">
        <f t="shared" ref="O6:O7" si="5">CONCATENATE("&gt;",TEXT(K6-N6,"0.0"))</f>
        <v>&gt;57.0</v>
      </c>
      <c r="P6" s="40" t="str">
        <f t="shared" ref="P6:P7" si="6">CONCATENATE("&lt;",TEXT(K6+N6,"0.0"))</f>
        <v>&lt;89.3</v>
      </c>
      <c r="Q6" s="40">
        <f t="shared" ref="Q6:Q7" si="7">AVERAGEIFS(E6:K6,E6:K6,O6,E6:K6,P6)</f>
        <v>70.291666666666671</v>
      </c>
    </row>
    <row r="7" spans="1:17" ht="93.6" x14ac:dyDescent="0.25">
      <c r="A7" s="2">
        <f t="shared" si="0"/>
        <v>3</v>
      </c>
      <c r="B7" s="3" t="s">
        <v>2</v>
      </c>
      <c r="C7" s="3" t="s">
        <v>1</v>
      </c>
      <c r="D7" s="3" t="s">
        <v>0</v>
      </c>
      <c r="E7" s="6">
        <f>[2]список!E11</f>
        <v>53</v>
      </c>
      <c r="F7" s="17">
        <f>[3]список!E11</f>
        <v>54</v>
      </c>
      <c r="G7" s="17">
        <f>[4]список!E11</f>
        <v>97</v>
      </c>
      <c r="H7" s="6">
        <f>[5]список!E11</f>
        <v>64</v>
      </c>
      <c r="I7" s="17">
        <f>[6]список!E11</f>
        <v>76</v>
      </c>
      <c r="J7" s="6">
        <f>[7]список!E11</f>
        <v>100</v>
      </c>
      <c r="K7" s="15">
        <f t="shared" si="1"/>
        <v>74</v>
      </c>
      <c r="L7" s="39">
        <f t="shared" si="2"/>
        <v>18.929694486000912</v>
      </c>
      <c r="M7" s="39">
        <f t="shared" si="3"/>
        <v>25.58066822432556</v>
      </c>
      <c r="N7" s="39">
        <f t="shared" si="4"/>
        <v>18.929694486000912</v>
      </c>
      <c r="O7" s="40" t="str">
        <f t="shared" si="5"/>
        <v>&gt;55.1</v>
      </c>
      <c r="P7" s="40" t="str">
        <f t="shared" si="6"/>
        <v>&lt;92.9</v>
      </c>
      <c r="Q7" s="41">
        <f t="shared" si="7"/>
        <v>71.333333333333329</v>
      </c>
    </row>
    <row r="8" spans="1:17" ht="15.6" hidden="1" x14ac:dyDescent="0.25">
      <c r="A8" s="2">
        <f t="shared" si="0"/>
        <v>4</v>
      </c>
      <c r="B8" s="2"/>
      <c r="C8" s="2"/>
      <c r="D8" s="2"/>
    </row>
    <row r="9" spans="1:17" ht="15.6" hidden="1" x14ac:dyDescent="0.25">
      <c r="A9" s="2">
        <f t="shared" si="0"/>
        <v>5</v>
      </c>
      <c r="B9" s="2"/>
      <c r="C9" s="2"/>
      <c r="D9" s="2"/>
    </row>
    <row r="10" spans="1:17" ht="15.6" hidden="1" x14ac:dyDescent="0.25">
      <c r="A10" s="2">
        <f t="shared" si="0"/>
        <v>6</v>
      </c>
      <c r="B10" s="2"/>
      <c r="C10" s="2"/>
      <c r="D10" s="2"/>
    </row>
    <row r="11" spans="1:17" ht="15.6" hidden="1" x14ac:dyDescent="0.25">
      <c r="A11" s="2">
        <f t="shared" si="0"/>
        <v>7</v>
      </c>
      <c r="B11" s="2"/>
      <c r="C11" s="2"/>
      <c r="D11" s="2"/>
    </row>
    <row r="12" spans="1:17" ht="15.6" hidden="1" x14ac:dyDescent="0.25">
      <c r="A12" s="2">
        <f t="shared" si="0"/>
        <v>8</v>
      </c>
      <c r="B12" s="2"/>
      <c r="C12" s="2"/>
      <c r="D12" s="2"/>
    </row>
    <row r="13" spans="1:17" ht="15.6" hidden="1" x14ac:dyDescent="0.25">
      <c r="A13" s="2">
        <f t="shared" si="0"/>
        <v>9</v>
      </c>
      <c r="B13" s="2"/>
      <c r="C13" s="2"/>
      <c r="D13" s="2"/>
    </row>
    <row r="14" spans="1:17" ht="15.6" hidden="1" x14ac:dyDescent="0.25">
      <c r="A14" s="2">
        <f t="shared" si="0"/>
        <v>10</v>
      </c>
      <c r="B14" s="2"/>
      <c r="C14" s="2"/>
      <c r="D14" s="2"/>
    </row>
    <row r="15" spans="1:17" ht="15.6" hidden="1" x14ac:dyDescent="0.25">
      <c r="A15" s="2">
        <f t="shared" si="0"/>
        <v>11</v>
      </c>
      <c r="B15" s="2"/>
      <c r="C15" s="2"/>
      <c r="D15" s="2"/>
    </row>
    <row r="16" spans="1:17" ht="15.6" hidden="1" x14ac:dyDescent="0.25">
      <c r="A16" s="2">
        <f t="shared" si="0"/>
        <v>12</v>
      </c>
      <c r="B16" s="2"/>
      <c r="C16" s="2"/>
      <c r="D16" s="2"/>
    </row>
    <row r="17" spans="1:4" ht="15.6" hidden="1" x14ac:dyDescent="0.25">
      <c r="A17" s="2">
        <f t="shared" si="0"/>
        <v>13</v>
      </c>
      <c r="B17" s="2"/>
      <c r="C17" s="2"/>
      <c r="D17" s="2"/>
    </row>
    <row r="18" spans="1:4" ht="20.399999999999999" hidden="1" customHeight="1" x14ac:dyDescent="0.25">
      <c r="A18" s="2">
        <f t="shared" si="0"/>
        <v>14</v>
      </c>
      <c r="B18" s="2"/>
      <c r="C18" s="2"/>
      <c r="D18" s="2"/>
    </row>
    <row r="19" spans="1:4" ht="15.6" hidden="1" x14ac:dyDescent="0.25">
      <c r="A19" s="2">
        <f t="shared" si="0"/>
        <v>15</v>
      </c>
      <c r="B19" s="2"/>
      <c r="C19" s="2"/>
      <c r="D19" s="2"/>
    </row>
    <row r="20" spans="1:4" ht="15.6" hidden="1" x14ac:dyDescent="0.25">
      <c r="A20" s="2">
        <f t="shared" si="0"/>
        <v>16</v>
      </c>
      <c r="B20" s="2"/>
      <c r="C20" s="2"/>
      <c r="D20" s="2"/>
    </row>
    <row r="21" spans="1:4" ht="15.6" hidden="1" x14ac:dyDescent="0.25">
      <c r="A21" s="2">
        <f t="shared" si="0"/>
        <v>17</v>
      </c>
      <c r="B21" s="2"/>
      <c r="C21" s="2"/>
      <c r="D21" s="2"/>
    </row>
    <row r="22" spans="1:4" ht="15.6" hidden="1" x14ac:dyDescent="0.25">
      <c r="A22" s="2">
        <f t="shared" si="0"/>
        <v>18</v>
      </c>
      <c r="B22" s="2"/>
      <c r="C22" s="2"/>
      <c r="D22" s="2"/>
    </row>
    <row r="23" spans="1:4" ht="15.6" hidden="1" x14ac:dyDescent="0.25">
      <c r="A23" s="2">
        <f t="shared" si="0"/>
        <v>19</v>
      </c>
      <c r="B23" s="2"/>
      <c r="C23" s="2"/>
      <c r="D23" s="2"/>
    </row>
    <row r="24" spans="1:4" ht="15.6" hidden="1" x14ac:dyDescent="0.25">
      <c r="A24" s="2">
        <f t="shared" si="0"/>
        <v>20</v>
      </c>
      <c r="B24" s="2"/>
      <c r="C24" s="2"/>
      <c r="D24" s="2"/>
    </row>
    <row r="25" spans="1:4" ht="15.6" hidden="1" x14ac:dyDescent="0.25">
      <c r="A25" s="2">
        <f t="shared" si="0"/>
        <v>21</v>
      </c>
      <c r="B25" s="2"/>
      <c r="C25" s="2"/>
      <c r="D25" s="2"/>
    </row>
    <row r="26" spans="1:4" ht="15.6" hidden="1" x14ac:dyDescent="0.25">
      <c r="A26" s="2">
        <f t="shared" si="0"/>
        <v>22</v>
      </c>
      <c r="B26" s="2"/>
      <c r="C26" s="2"/>
      <c r="D26" s="2"/>
    </row>
    <row r="27" spans="1:4" ht="15.6" hidden="1" x14ac:dyDescent="0.25">
      <c r="A27" s="2">
        <f t="shared" si="0"/>
        <v>23</v>
      </c>
      <c r="B27" s="2"/>
      <c r="C27" s="2"/>
      <c r="D27" s="2"/>
    </row>
    <row r="28" spans="1:4" ht="15.6" hidden="1" x14ac:dyDescent="0.25">
      <c r="A28" s="2">
        <f t="shared" si="0"/>
        <v>24</v>
      </c>
      <c r="B28" s="2"/>
      <c r="C28" s="2"/>
      <c r="D28" s="2"/>
    </row>
    <row r="29" spans="1:4" ht="15.6" hidden="1" x14ac:dyDescent="0.25">
      <c r="A29" s="2">
        <f t="shared" si="0"/>
        <v>25</v>
      </c>
      <c r="B29" s="2"/>
      <c r="C29" s="2"/>
      <c r="D29" s="2"/>
    </row>
    <row r="30" spans="1:4" ht="15.6" hidden="1" x14ac:dyDescent="0.25">
      <c r="A30" s="2"/>
      <c r="B30" s="2"/>
      <c r="C30" s="2"/>
      <c r="D30" s="2"/>
    </row>
    <row r="31" spans="1:4" ht="15.6" hidden="1" x14ac:dyDescent="0.25">
      <c r="A31" s="2"/>
      <c r="B31" s="2"/>
      <c r="C31" s="2"/>
      <c r="D31" s="2"/>
    </row>
  </sheetData>
  <mergeCells count="3">
    <mergeCell ref="A1:D1"/>
    <mergeCell ref="A2:D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topLeftCell="D1" workbookViewId="0">
      <selection activeCell="L3" sqref="L3:Q5"/>
    </sheetView>
  </sheetViews>
  <sheetFormatPr defaultRowHeight="14.4" x14ac:dyDescent="0.3"/>
  <cols>
    <col min="1" max="1" width="4.33203125" customWidth="1"/>
    <col min="2" max="2" width="41.109375" customWidth="1"/>
    <col min="3" max="3" width="47.6640625" customWidth="1"/>
    <col min="4" max="4" width="26.5546875" customWidth="1"/>
    <col min="5" max="10" width="5.33203125" customWidth="1"/>
    <col min="11" max="11" width="6.77734375" customWidth="1"/>
    <col min="12" max="14" width="4.88671875" bestFit="1" customWidth="1"/>
    <col min="15" max="16" width="6.109375" bestFit="1" customWidth="1"/>
    <col min="17" max="17" width="6.6640625" bestFit="1" customWidth="1"/>
  </cols>
  <sheetData>
    <row r="1" spans="1:17" ht="21" customHeight="1" x14ac:dyDescent="0.3">
      <c r="A1" s="23" t="s">
        <v>15</v>
      </c>
      <c r="B1" s="24"/>
      <c r="C1" s="24"/>
      <c r="D1" s="24"/>
    </row>
    <row r="2" spans="1:17" ht="19.95" customHeight="1" x14ac:dyDescent="0.3">
      <c r="A2" s="25" t="s">
        <v>59</v>
      </c>
      <c r="B2" s="26"/>
      <c r="C2" s="26"/>
      <c r="D2" s="26"/>
    </row>
    <row r="3" spans="1:17" ht="19.95" customHeight="1" x14ac:dyDescent="0.3">
      <c r="A3" s="27" t="s">
        <v>13</v>
      </c>
      <c r="B3" s="28"/>
      <c r="C3" s="28"/>
      <c r="D3" s="28"/>
      <c r="L3" s="35">
        <v>1</v>
      </c>
      <c r="M3" s="36">
        <v>0.15</v>
      </c>
    </row>
    <row r="4" spans="1:17" ht="71.400000000000006" customHeight="1" x14ac:dyDescent="0.3">
      <c r="A4" s="9" t="s">
        <v>12</v>
      </c>
      <c r="B4" s="9" t="s">
        <v>11</v>
      </c>
      <c r="C4" s="9" t="s">
        <v>10</v>
      </c>
      <c r="D4" s="9" t="s">
        <v>9</v>
      </c>
      <c r="E4" s="12" t="s">
        <v>76</v>
      </c>
      <c r="F4" s="12" t="s">
        <v>75</v>
      </c>
      <c r="G4" s="12" t="s">
        <v>78</v>
      </c>
      <c r="H4" s="12" t="s">
        <v>81</v>
      </c>
      <c r="I4" s="12" t="s">
        <v>79</v>
      </c>
      <c r="J4" s="12" t="s">
        <v>82</v>
      </c>
      <c r="K4" s="13" t="s">
        <v>77</v>
      </c>
      <c r="L4" s="37" t="s">
        <v>80</v>
      </c>
      <c r="M4" s="37" t="s">
        <v>83</v>
      </c>
      <c r="N4" s="37" t="s">
        <v>84</v>
      </c>
      <c r="O4" s="37" t="s">
        <v>85</v>
      </c>
      <c r="P4" s="37" t="s">
        <v>86</v>
      </c>
      <c r="Q4" s="38" t="s">
        <v>87</v>
      </c>
    </row>
    <row r="5" spans="1:17" ht="31.2" x14ac:dyDescent="0.3">
      <c r="A5" s="6">
        <v>1</v>
      </c>
      <c r="B5" s="7" t="s">
        <v>58</v>
      </c>
      <c r="C5" s="7" t="s">
        <v>57</v>
      </c>
      <c r="D5" s="7" t="s">
        <v>24</v>
      </c>
      <c r="E5" s="6">
        <f>[8]список!E9</f>
        <v>29</v>
      </c>
      <c r="F5" s="6">
        <f>[9]список!E9</f>
        <v>56</v>
      </c>
      <c r="G5" s="6">
        <f>[10]список!E9</f>
        <v>76</v>
      </c>
      <c r="H5" s="6">
        <f>[11]список!E9</f>
        <v>48</v>
      </c>
      <c r="I5" s="6">
        <f>[12]список!E9</f>
        <v>57</v>
      </c>
      <c r="J5" s="6">
        <f>[13]список!E9</f>
        <v>60</v>
      </c>
      <c r="K5" s="14">
        <f>AVERAGE(E5:J5)</f>
        <v>54.333333333333336</v>
      </c>
      <c r="L5" s="39">
        <f>SQRT(_xlfn.VAR.S(E5:K5))</f>
        <v>14.102797200870778</v>
      </c>
      <c r="M5" s="39">
        <f>L5/K5*100</f>
        <v>25.956068467860327</v>
      </c>
      <c r="N5" s="39">
        <f>MAX($L$3*L5,$M$3*K5)</f>
        <v>14.102797200870778</v>
      </c>
      <c r="O5" s="40" t="str">
        <f>CONCATENATE("&gt;",TEXT(K5-N5,"0.0"))</f>
        <v>&gt;40.2</v>
      </c>
      <c r="P5" s="40" t="str">
        <f>CONCATENATE("&lt;",TEXT(K5+N5,"0.0"))</f>
        <v>&lt;68.4</v>
      </c>
      <c r="Q5" s="40">
        <f>AVERAGEIFS(E5:K5,E5:K5,O5,E5:K5,P5)</f>
        <v>55.066666666666663</v>
      </c>
    </row>
    <row r="6" spans="1:17" ht="31.2" x14ac:dyDescent="0.3">
      <c r="A6" s="6">
        <f t="shared" ref="A6:A34" si="0">A5+1</f>
        <v>2</v>
      </c>
      <c r="B6" s="7" t="s">
        <v>56</v>
      </c>
      <c r="C6" s="7" t="s">
        <v>55</v>
      </c>
      <c r="D6" s="7" t="s">
        <v>3</v>
      </c>
      <c r="E6" s="6">
        <f>[8]список!E10</f>
        <v>63</v>
      </c>
      <c r="F6" s="6">
        <f>[9]список!E10</f>
        <v>52</v>
      </c>
      <c r="G6" s="6">
        <f>[10]список!E10</f>
        <v>86</v>
      </c>
      <c r="H6" s="6">
        <f>[11]список!E10</f>
        <v>64</v>
      </c>
      <c r="I6" s="6">
        <f>[12]список!E10</f>
        <v>58</v>
      </c>
      <c r="J6" s="6">
        <f>[13]список!E10</f>
        <v>72</v>
      </c>
      <c r="K6" s="14">
        <f t="shared" ref="K6:K21" si="1">AVERAGE(E6:J6)</f>
        <v>65.833333333333329</v>
      </c>
      <c r="L6" s="39">
        <f t="shared" ref="L6:L21" si="2">SQRT(_xlfn.VAR.S(E6:K6))</f>
        <v>10.869171490453599</v>
      </c>
      <c r="M6" s="39">
        <f t="shared" ref="M6:M21" si="3">L6/K6*100</f>
        <v>16.510133909549772</v>
      </c>
      <c r="N6" s="39">
        <f t="shared" ref="N6:N21" si="4">MAX($L$3*L6,$M$3*K6)</f>
        <v>10.869171490453599</v>
      </c>
      <c r="O6" s="40" t="str">
        <f t="shared" ref="O6:O21" si="5">CONCATENATE("&gt;",TEXT(K6-N6,"0.0"))</f>
        <v>&gt;55.0</v>
      </c>
      <c r="P6" s="40" t="str">
        <f t="shared" ref="P6:P21" si="6">CONCATENATE("&lt;",TEXT(K6+N6,"0.0"))</f>
        <v>&lt;76.7</v>
      </c>
      <c r="Q6" s="40">
        <f t="shared" ref="Q6:Q21" si="7">AVERAGEIFS(E6:K6,E6:K6,O6,E6:K6,P6)</f>
        <v>64.566666666666663</v>
      </c>
    </row>
    <row r="7" spans="1:17" ht="31.2" x14ac:dyDescent="0.3">
      <c r="A7" s="6">
        <f t="shared" si="0"/>
        <v>3</v>
      </c>
      <c r="B7" s="7" t="s">
        <v>54</v>
      </c>
      <c r="C7" s="7" t="s">
        <v>53</v>
      </c>
      <c r="D7" s="7" t="s">
        <v>52</v>
      </c>
      <c r="E7" s="6">
        <f>[8]список!E11</f>
        <v>71</v>
      </c>
      <c r="F7" s="6">
        <f>[9]список!E11</f>
        <v>52</v>
      </c>
      <c r="G7" s="6">
        <f>[10]список!E11</f>
        <v>92</v>
      </c>
      <c r="H7" s="6">
        <f>[11]список!E11</f>
        <v>62</v>
      </c>
      <c r="I7" s="6">
        <f>[12]список!E11</f>
        <v>69</v>
      </c>
      <c r="J7" s="6">
        <f>[13]список!E11</f>
        <v>68</v>
      </c>
      <c r="K7" s="15">
        <f t="shared" si="1"/>
        <v>69</v>
      </c>
      <c r="L7" s="39">
        <f t="shared" si="2"/>
        <v>12.055427546683417</v>
      </c>
      <c r="M7" s="39">
        <f t="shared" si="3"/>
        <v>17.471634125628142</v>
      </c>
      <c r="N7" s="39">
        <f t="shared" si="4"/>
        <v>12.055427546683417</v>
      </c>
      <c r="O7" s="40" t="str">
        <f t="shared" si="5"/>
        <v>&gt;56.9</v>
      </c>
      <c r="P7" s="40" t="str">
        <f t="shared" si="6"/>
        <v>&lt;81.1</v>
      </c>
      <c r="Q7" s="41">
        <f t="shared" si="7"/>
        <v>67.8</v>
      </c>
    </row>
    <row r="8" spans="1:17" ht="62.4" x14ac:dyDescent="0.3">
      <c r="A8" s="6">
        <f t="shared" si="0"/>
        <v>4</v>
      </c>
      <c r="B8" s="7" t="s">
        <v>51</v>
      </c>
      <c r="C8" s="7" t="s">
        <v>50</v>
      </c>
      <c r="D8" s="7" t="s">
        <v>35</v>
      </c>
      <c r="E8" s="6">
        <f>[8]список!E12</f>
        <v>43</v>
      </c>
      <c r="F8" s="6">
        <f>[9]список!E12</f>
        <v>34</v>
      </c>
      <c r="G8" s="6">
        <f>[10]список!E12</f>
        <v>88</v>
      </c>
      <c r="H8" s="6">
        <f>[11]список!E12</f>
        <v>66</v>
      </c>
      <c r="I8" s="6">
        <f>[12]список!E12</f>
        <v>100</v>
      </c>
      <c r="J8" s="6">
        <f>[13]список!E12</f>
        <v>84</v>
      </c>
      <c r="K8" s="15">
        <f t="shared" si="1"/>
        <v>69.166666666666671</v>
      </c>
      <c r="L8" s="39">
        <f t="shared" si="2"/>
        <v>24.002893344113524</v>
      </c>
      <c r="M8" s="39">
        <f t="shared" si="3"/>
        <v>34.702978328838832</v>
      </c>
      <c r="N8" s="39">
        <f t="shared" si="4"/>
        <v>24.002893344113524</v>
      </c>
      <c r="O8" s="40" t="str">
        <f t="shared" si="5"/>
        <v>&gt;45.2</v>
      </c>
      <c r="P8" s="40" t="str">
        <f t="shared" si="6"/>
        <v>&lt;93.2</v>
      </c>
      <c r="Q8" s="41">
        <f t="shared" si="7"/>
        <v>76.791666666666671</v>
      </c>
    </row>
    <row r="9" spans="1:17" ht="46.8" x14ac:dyDescent="0.3">
      <c r="A9" s="6">
        <f t="shared" si="0"/>
        <v>5</v>
      </c>
      <c r="B9" s="7" t="s">
        <v>49</v>
      </c>
      <c r="C9" s="7" t="s">
        <v>48</v>
      </c>
      <c r="D9" s="7" t="s">
        <v>47</v>
      </c>
      <c r="E9" s="6">
        <f>[8]список!E13</f>
        <v>45</v>
      </c>
      <c r="F9" s="6">
        <f>[9]список!E13</f>
        <v>24</v>
      </c>
      <c r="G9" s="6">
        <f>[10]список!E13</f>
        <v>74</v>
      </c>
      <c r="H9" s="6">
        <f>[11]список!E13</f>
        <v>52</v>
      </c>
      <c r="I9" s="6">
        <f>[12]список!E13</f>
        <v>59</v>
      </c>
      <c r="J9" s="6">
        <f>[13]список!E13</f>
        <v>66</v>
      </c>
      <c r="K9" s="14">
        <f t="shared" si="1"/>
        <v>53.333333333333336</v>
      </c>
      <c r="L9" s="39">
        <f t="shared" si="2"/>
        <v>16.079662793589815</v>
      </c>
      <c r="M9" s="39">
        <f t="shared" si="3"/>
        <v>30.149367737980903</v>
      </c>
      <c r="N9" s="39">
        <f t="shared" si="4"/>
        <v>16.079662793589815</v>
      </c>
      <c r="O9" s="40" t="str">
        <f t="shared" si="5"/>
        <v>&gt;37.3</v>
      </c>
      <c r="P9" s="40" t="str">
        <f t="shared" si="6"/>
        <v>&lt;69.4</v>
      </c>
      <c r="Q9" s="40">
        <f t="shared" si="7"/>
        <v>55.066666666666663</v>
      </c>
    </row>
    <row r="10" spans="1:17" ht="31.2" x14ac:dyDescent="0.3">
      <c r="A10" s="6">
        <f t="shared" si="0"/>
        <v>6</v>
      </c>
      <c r="B10" s="7" t="s">
        <v>46</v>
      </c>
      <c r="C10" s="7" t="s">
        <v>45</v>
      </c>
      <c r="D10" s="7" t="s">
        <v>44</v>
      </c>
      <c r="E10" s="6">
        <f>[8]список!E14</f>
        <v>56</v>
      </c>
      <c r="F10" s="6">
        <f>[9]список!E14</f>
        <v>32</v>
      </c>
      <c r="G10" s="17">
        <f>[10]список!E14</f>
        <v>96</v>
      </c>
      <c r="H10" s="6">
        <f>[11]список!E14</f>
        <v>58</v>
      </c>
      <c r="I10" s="6">
        <f>[12]список!E14</f>
        <v>59</v>
      </c>
      <c r="J10" s="6">
        <f>[13]список!E14</f>
        <v>76</v>
      </c>
      <c r="K10" s="14">
        <f t="shared" si="1"/>
        <v>62.833333333333336</v>
      </c>
      <c r="L10" s="39">
        <f t="shared" si="2"/>
        <v>19.616461341321372</v>
      </c>
      <c r="M10" s="39">
        <f t="shared" si="3"/>
        <v>31.219832373455763</v>
      </c>
      <c r="N10" s="39">
        <f t="shared" si="4"/>
        <v>19.616461341321372</v>
      </c>
      <c r="O10" s="40" t="str">
        <f t="shared" si="5"/>
        <v>&gt;43.2</v>
      </c>
      <c r="P10" s="40" t="str">
        <f t="shared" si="6"/>
        <v>&lt;82.4</v>
      </c>
      <c r="Q10" s="40">
        <f t="shared" si="7"/>
        <v>62.36666666666666</v>
      </c>
    </row>
    <row r="11" spans="1:17" ht="46.8" x14ac:dyDescent="0.3">
      <c r="A11" s="6">
        <f t="shared" si="0"/>
        <v>7</v>
      </c>
      <c r="B11" s="8" t="s">
        <v>43</v>
      </c>
      <c r="C11" s="8" t="s">
        <v>42</v>
      </c>
      <c r="D11" s="8" t="s">
        <v>6</v>
      </c>
      <c r="E11" s="6">
        <f>[8]список!E15</f>
        <v>48</v>
      </c>
      <c r="F11" s="6">
        <f>[9]список!E15</f>
        <v>30</v>
      </c>
      <c r="G11" s="6">
        <f>[10]список!E15</f>
        <v>84</v>
      </c>
      <c r="H11" s="6">
        <f>[11]список!E15</f>
        <v>64</v>
      </c>
      <c r="I11" s="6">
        <f>[12]список!E15</f>
        <v>65</v>
      </c>
      <c r="J11" s="6">
        <f>[13]список!E15</f>
        <v>100</v>
      </c>
      <c r="K11" s="14">
        <f t="shared" si="1"/>
        <v>65.166666666666671</v>
      </c>
      <c r="L11" s="39">
        <f t="shared" si="2"/>
        <v>22.733357771247857</v>
      </c>
      <c r="M11" s="39">
        <f t="shared" si="3"/>
        <v>34.8849479865696</v>
      </c>
      <c r="N11" s="39">
        <f t="shared" si="4"/>
        <v>22.733357771247857</v>
      </c>
      <c r="O11" s="40" t="str">
        <f t="shared" si="5"/>
        <v>&gt;42.4</v>
      </c>
      <c r="P11" s="40" t="str">
        <f t="shared" si="6"/>
        <v>&lt;87.9</v>
      </c>
      <c r="Q11" s="40">
        <f t="shared" si="7"/>
        <v>65.233333333333334</v>
      </c>
    </row>
    <row r="12" spans="1:17" ht="62.4" x14ac:dyDescent="0.3">
      <c r="A12" s="6">
        <f t="shared" si="0"/>
        <v>8</v>
      </c>
      <c r="B12" s="6" t="s">
        <v>41</v>
      </c>
      <c r="C12" s="7" t="s">
        <v>40</v>
      </c>
      <c r="D12" s="7" t="s">
        <v>16</v>
      </c>
      <c r="E12" s="6">
        <f>[8]список!E16</f>
        <v>72</v>
      </c>
      <c r="F12" s="6">
        <f>[9]список!E16</f>
        <v>38</v>
      </c>
      <c r="G12" s="6">
        <f>[10]список!E16</f>
        <v>88</v>
      </c>
      <c r="H12" s="6">
        <f>[11]список!E16</f>
        <v>72</v>
      </c>
      <c r="I12" s="6">
        <f>[12]список!E16</f>
        <v>76</v>
      </c>
      <c r="J12" s="6">
        <f>[13]список!E16</f>
        <v>88</v>
      </c>
      <c r="K12" s="15">
        <f t="shared" si="1"/>
        <v>72.333333333333329</v>
      </c>
      <c r="L12" s="39">
        <f t="shared" si="2"/>
        <v>16.749792701868163</v>
      </c>
      <c r="M12" s="39">
        <f t="shared" si="3"/>
        <v>23.156395440370733</v>
      </c>
      <c r="N12" s="39">
        <f t="shared" si="4"/>
        <v>16.749792701868163</v>
      </c>
      <c r="O12" s="40" t="str">
        <f t="shared" si="5"/>
        <v>&gt;55.6</v>
      </c>
      <c r="P12" s="40" t="str">
        <f t="shared" si="6"/>
        <v>&lt;89.1</v>
      </c>
      <c r="Q12" s="41">
        <f t="shared" si="7"/>
        <v>78.055555555555557</v>
      </c>
    </row>
    <row r="13" spans="1:17" ht="46.8" x14ac:dyDescent="0.3">
      <c r="A13" s="6">
        <f t="shared" si="0"/>
        <v>9</v>
      </c>
      <c r="B13" s="7" t="s">
        <v>39</v>
      </c>
      <c r="C13" s="7" t="s">
        <v>38</v>
      </c>
      <c r="D13" s="7" t="s">
        <v>24</v>
      </c>
      <c r="E13" s="6">
        <f>[8]список!E17</f>
        <v>38</v>
      </c>
      <c r="F13" s="17">
        <f>[9]список!E17</f>
        <v>80</v>
      </c>
      <c r="G13" s="6">
        <f>[10]список!E17</f>
        <v>84</v>
      </c>
      <c r="H13" s="6">
        <f>[11]список!E17</f>
        <v>62</v>
      </c>
      <c r="I13" s="6">
        <f>[12]список!E17</f>
        <v>45</v>
      </c>
      <c r="J13" s="6">
        <f>[13]список!E17</f>
        <v>68</v>
      </c>
      <c r="K13" s="14">
        <f t="shared" si="1"/>
        <v>62.833333333333336</v>
      </c>
      <c r="L13" s="39">
        <f t="shared" si="2"/>
        <v>16.85641981231155</v>
      </c>
      <c r="M13" s="39">
        <f t="shared" si="3"/>
        <v>26.827193335243845</v>
      </c>
      <c r="N13" s="39">
        <f t="shared" si="4"/>
        <v>16.85641981231155</v>
      </c>
      <c r="O13" s="40" t="str">
        <f t="shared" si="5"/>
        <v>&gt;46.0</v>
      </c>
      <c r="P13" s="40" t="str">
        <f t="shared" si="6"/>
        <v>&lt;79.7</v>
      </c>
      <c r="Q13" s="40">
        <f t="shared" si="7"/>
        <v>64.277777777777786</v>
      </c>
    </row>
    <row r="14" spans="1:17" ht="62.4" x14ac:dyDescent="0.3">
      <c r="A14" s="6">
        <f t="shared" si="0"/>
        <v>10</v>
      </c>
      <c r="B14" s="7" t="s">
        <v>37</v>
      </c>
      <c r="C14" s="7" t="s">
        <v>36</v>
      </c>
      <c r="D14" s="7" t="s">
        <v>35</v>
      </c>
      <c r="E14" s="6">
        <f>[8]список!E18</f>
        <v>46</v>
      </c>
      <c r="F14" s="6">
        <f>[9]список!E18</f>
        <v>42</v>
      </c>
      <c r="G14" s="6">
        <f>[10]список!E18</f>
        <v>88</v>
      </c>
      <c r="H14" s="6">
        <f>[11]список!E18</f>
        <v>62</v>
      </c>
      <c r="I14" s="6">
        <f>[12]список!E18</f>
        <v>100</v>
      </c>
      <c r="J14" s="6">
        <f>[13]список!E18</f>
        <v>80</v>
      </c>
      <c r="K14" s="15">
        <f t="shared" si="1"/>
        <v>69.666666666666671</v>
      </c>
      <c r="L14" s="39">
        <f t="shared" si="2"/>
        <v>21.398338460938692</v>
      </c>
      <c r="M14" s="39">
        <f t="shared" si="3"/>
        <v>30.715318364983769</v>
      </c>
      <c r="N14" s="39">
        <f t="shared" si="4"/>
        <v>21.398338460938692</v>
      </c>
      <c r="O14" s="40" t="str">
        <f t="shared" si="5"/>
        <v>&gt;48.3</v>
      </c>
      <c r="P14" s="40" t="str">
        <f t="shared" si="6"/>
        <v>&lt;91.1</v>
      </c>
      <c r="Q14" s="41">
        <f t="shared" si="7"/>
        <v>74.916666666666671</v>
      </c>
    </row>
    <row r="15" spans="1:17" ht="93.6" x14ac:dyDescent="0.3">
      <c r="A15" s="6">
        <f t="shared" si="0"/>
        <v>11</v>
      </c>
      <c r="B15" s="7" t="s">
        <v>34</v>
      </c>
      <c r="C15" s="7" t="s">
        <v>33</v>
      </c>
      <c r="D15" s="7" t="s">
        <v>32</v>
      </c>
      <c r="E15" s="6">
        <f>[8]список!E19</f>
        <v>57</v>
      </c>
      <c r="F15" s="6">
        <f>[9]список!E19</f>
        <v>30</v>
      </c>
      <c r="G15" s="6">
        <f>[10]список!E19</f>
        <v>84</v>
      </c>
      <c r="H15" s="6">
        <f>[11]список!E19</f>
        <v>66</v>
      </c>
      <c r="I15" s="6">
        <f>[12]список!E19</f>
        <v>67</v>
      </c>
      <c r="J15" s="6">
        <f>[13]список!E19</f>
        <v>84</v>
      </c>
      <c r="K15" s="14">
        <f t="shared" si="1"/>
        <v>64.666666666666671</v>
      </c>
      <c r="L15" s="39">
        <f t="shared" si="2"/>
        <v>18.327271725188361</v>
      </c>
      <c r="M15" s="39">
        <f t="shared" si="3"/>
        <v>28.34114184307478</v>
      </c>
      <c r="N15" s="39">
        <f t="shared" si="4"/>
        <v>18.327271725188361</v>
      </c>
      <c r="O15" s="40" t="str">
        <f t="shared" si="5"/>
        <v>&gt;46.3</v>
      </c>
      <c r="P15" s="40" t="str">
        <f t="shared" si="6"/>
        <v>&lt;83.0</v>
      </c>
      <c r="Q15" s="40">
        <f t="shared" si="7"/>
        <v>63.666666666666671</v>
      </c>
    </row>
    <row r="16" spans="1:17" ht="46.8" x14ac:dyDescent="0.3">
      <c r="A16" s="6">
        <f t="shared" si="0"/>
        <v>12</v>
      </c>
      <c r="B16" s="7" t="s">
        <v>31</v>
      </c>
      <c r="C16" s="7" t="s">
        <v>30</v>
      </c>
      <c r="D16" s="7" t="s">
        <v>3</v>
      </c>
      <c r="E16" s="17">
        <f>[8]список!E20</f>
        <v>76</v>
      </c>
      <c r="F16" s="6">
        <f>[9]список!E20</f>
        <v>28</v>
      </c>
      <c r="G16" s="6">
        <f>[10]список!E20</f>
        <v>86</v>
      </c>
      <c r="H16" s="6">
        <f>[11]список!E20</f>
        <v>78</v>
      </c>
      <c r="I16" s="6">
        <f>[12]список!E20</f>
        <v>70</v>
      </c>
      <c r="J16" s="6">
        <f>[13]список!E20</f>
        <v>56</v>
      </c>
      <c r="K16" s="14">
        <f t="shared" si="1"/>
        <v>65.666666666666671</v>
      </c>
      <c r="L16" s="39">
        <f t="shared" si="2"/>
        <v>19.163043135739727</v>
      </c>
      <c r="M16" s="39">
        <f t="shared" si="3"/>
        <v>29.182299191481814</v>
      </c>
      <c r="N16" s="39">
        <f t="shared" si="4"/>
        <v>19.163043135739727</v>
      </c>
      <c r="O16" s="40" t="str">
        <f t="shared" si="5"/>
        <v>&gt;46.5</v>
      </c>
      <c r="P16" s="40" t="str">
        <f t="shared" si="6"/>
        <v>&lt;84.8</v>
      </c>
      <c r="Q16" s="40">
        <f t="shared" si="7"/>
        <v>69.13333333333334</v>
      </c>
    </row>
    <row r="17" spans="1:17" ht="31.2" x14ac:dyDescent="0.3">
      <c r="A17" s="6">
        <f t="shared" si="0"/>
        <v>13</v>
      </c>
      <c r="B17" s="7" t="s">
        <v>29</v>
      </c>
      <c r="C17" s="7" t="s">
        <v>28</v>
      </c>
      <c r="D17" s="7" t="s">
        <v>27</v>
      </c>
      <c r="E17" s="6">
        <f>[8]список!E21</f>
        <v>62</v>
      </c>
      <c r="F17" s="6">
        <f>[9]список!E21</f>
        <v>38</v>
      </c>
      <c r="G17" s="6">
        <f>[10]список!E21</f>
        <v>82</v>
      </c>
      <c r="H17" s="6">
        <f>[11]список!E21</f>
        <v>58</v>
      </c>
      <c r="I17" s="6">
        <f>[12]список!E21</f>
        <v>63</v>
      </c>
      <c r="J17" s="6">
        <f>[13]список!E21</f>
        <v>68</v>
      </c>
      <c r="K17" s="14">
        <f t="shared" si="1"/>
        <v>61.833333333333336</v>
      </c>
      <c r="L17" s="39">
        <f t="shared" si="2"/>
        <v>13.094740250276903</v>
      </c>
      <c r="M17" s="39">
        <f t="shared" si="3"/>
        <v>21.177477493709276</v>
      </c>
      <c r="N17" s="39">
        <f t="shared" si="4"/>
        <v>13.094740250276903</v>
      </c>
      <c r="O17" s="40" t="str">
        <f t="shared" si="5"/>
        <v>&gt;48.7</v>
      </c>
      <c r="P17" s="40" t="str">
        <f t="shared" si="6"/>
        <v>&lt;74.9</v>
      </c>
      <c r="Q17" s="40">
        <f t="shared" si="7"/>
        <v>62.566666666666663</v>
      </c>
    </row>
    <row r="18" spans="1:17" ht="46.8" x14ac:dyDescent="0.3">
      <c r="A18" s="6">
        <f t="shared" si="0"/>
        <v>14</v>
      </c>
      <c r="B18" s="7" t="s">
        <v>26</v>
      </c>
      <c r="C18" s="7" t="s">
        <v>25</v>
      </c>
      <c r="D18" s="7" t="s">
        <v>24</v>
      </c>
      <c r="E18" s="6">
        <f>[8]список!E22</f>
        <v>42</v>
      </c>
      <c r="F18" s="6">
        <f>[9]список!E22</f>
        <v>72</v>
      </c>
      <c r="G18" s="6">
        <f>[10]список!E22</f>
        <v>72</v>
      </c>
      <c r="H18" s="6">
        <f>[11]список!E22</f>
        <v>46</v>
      </c>
      <c r="I18" s="6">
        <f>[12]список!E22</f>
        <v>53</v>
      </c>
      <c r="J18" s="6">
        <f>[13]список!E22</f>
        <v>48</v>
      </c>
      <c r="K18" s="14">
        <f t="shared" si="1"/>
        <v>55.5</v>
      </c>
      <c r="L18" s="39">
        <f t="shared" si="2"/>
        <v>12.107160415776002</v>
      </c>
      <c r="M18" s="39">
        <f t="shared" si="3"/>
        <v>21.814703451848651</v>
      </c>
      <c r="N18" s="39">
        <f t="shared" si="4"/>
        <v>12.107160415776002</v>
      </c>
      <c r="O18" s="40" t="str">
        <f t="shared" si="5"/>
        <v>&gt;43.4</v>
      </c>
      <c r="P18" s="40" t="str">
        <f t="shared" si="6"/>
        <v>&lt;67.6</v>
      </c>
      <c r="Q18" s="40">
        <f t="shared" si="7"/>
        <v>50.625</v>
      </c>
    </row>
    <row r="19" spans="1:17" ht="109.2" x14ac:dyDescent="0.3">
      <c r="A19" s="6">
        <f t="shared" si="0"/>
        <v>15</v>
      </c>
      <c r="B19" s="7" t="s">
        <v>23</v>
      </c>
      <c r="C19" s="7" t="s">
        <v>22</v>
      </c>
      <c r="D19" s="7" t="s">
        <v>0</v>
      </c>
      <c r="E19" s="6">
        <f>[8]список!E23</f>
        <v>72</v>
      </c>
      <c r="F19" s="6">
        <f>[9]список!E23</f>
        <v>38</v>
      </c>
      <c r="G19" s="6">
        <f>[10]список!E23</f>
        <v>98</v>
      </c>
      <c r="H19" s="6">
        <f>[11]список!E23</f>
        <v>58</v>
      </c>
      <c r="I19" s="6">
        <f>[12]список!E23</f>
        <v>46</v>
      </c>
      <c r="J19" s="6">
        <f>[13]список!E23</f>
        <v>76</v>
      </c>
      <c r="K19" s="14">
        <f t="shared" si="1"/>
        <v>64.666666666666671</v>
      </c>
      <c r="L19" s="39">
        <f t="shared" si="2"/>
        <v>19.988885800753263</v>
      </c>
      <c r="M19" s="39">
        <f t="shared" si="3"/>
        <v>30.910648145494733</v>
      </c>
      <c r="N19" s="39">
        <f t="shared" si="4"/>
        <v>19.988885800753263</v>
      </c>
      <c r="O19" s="40" t="str">
        <f t="shared" si="5"/>
        <v>&gt;44.7</v>
      </c>
      <c r="P19" s="40" t="str">
        <f t="shared" si="6"/>
        <v>&lt;84.7</v>
      </c>
      <c r="Q19" s="40">
        <f t="shared" si="7"/>
        <v>63.333333333333336</v>
      </c>
    </row>
    <row r="20" spans="1:17" ht="48.6" customHeight="1" x14ac:dyDescent="0.3">
      <c r="A20" s="6">
        <f t="shared" si="0"/>
        <v>16</v>
      </c>
      <c r="B20" s="8" t="s">
        <v>21</v>
      </c>
      <c r="C20" s="8" t="s">
        <v>20</v>
      </c>
      <c r="D20" s="8" t="s">
        <v>19</v>
      </c>
      <c r="E20" s="6">
        <f>[8]список!E24</f>
        <v>25</v>
      </c>
      <c r="F20" s="6">
        <f>[9]список!E24</f>
        <v>8</v>
      </c>
      <c r="G20" s="6">
        <f>[10]список!E24</f>
        <v>70</v>
      </c>
      <c r="H20" s="6">
        <f>[11]список!E24</f>
        <v>50</v>
      </c>
      <c r="I20" s="6">
        <f>[12]список!E24</f>
        <v>34</v>
      </c>
      <c r="J20" s="6">
        <f>[13]список!E24</f>
        <v>32</v>
      </c>
      <c r="K20" s="14">
        <f t="shared" si="1"/>
        <v>36.5</v>
      </c>
      <c r="L20" s="39">
        <f t="shared" si="2"/>
        <v>19.474342094150447</v>
      </c>
      <c r="M20" s="39">
        <f t="shared" si="3"/>
        <v>53.354361901782042</v>
      </c>
      <c r="N20" s="39">
        <f t="shared" si="4"/>
        <v>19.474342094150447</v>
      </c>
      <c r="O20" s="40" t="str">
        <f t="shared" si="5"/>
        <v>&gt;17.0</v>
      </c>
      <c r="P20" s="40" t="str">
        <f t="shared" si="6"/>
        <v>&lt;56.0</v>
      </c>
      <c r="Q20" s="40">
        <f t="shared" si="7"/>
        <v>35.5</v>
      </c>
    </row>
    <row r="21" spans="1:17" ht="78" x14ac:dyDescent="0.3">
      <c r="A21" s="6">
        <f t="shared" si="0"/>
        <v>17</v>
      </c>
      <c r="B21" s="7" t="s">
        <v>18</v>
      </c>
      <c r="C21" s="7" t="s">
        <v>17</v>
      </c>
      <c r="D21" s="7" t="s">
        <v>16</v>
      </c>
      <c r="E21" s="6">
        <f>[8]список!E25</f>
        <v>28</v>
      </c>
      <c r="F21" s="16"/>
      <c r="G21" s="6">
        <f>[10]список!E25</f>
        <v>90</v>
      </c>
      <c r="H21" s="6">
        <f>[11]список!E25</f>
        <v>64</v>
      </c>
      <c r="I21" s="6">
        <f>[12]список!E25</f>
        <v>54</v>
      </c>
      <c r="J21" s="6">
        <f>[13]список!E25</f>
        <v>72</v>
      </c>
      <c r="K21" s="14">
        <f t="shared" si="1"/>
        <v>61.6</v>
      </c>
      <c r="L21" s="39">
        <f t="shared" si="2"/>
        <v>20.529003872570147</v>
      </c>
      <c r="M21" s="39">
        <f t="shared" si="3"/>
        <v>33.326304987938549</v>
      </c>
      <c r="N21" s="39">
        <f t="shared" si="4"/>
        <v>20.529003872570147</v>
      </c>
      <c r="O21" s="40" t="str">
        <f t="shared" si="5"/>
        <v>&gt;41.1</v>
      </c>
      <c r="P21" s="40" t="str">
        <f t="shared" si="6"/>
        <v>&lt;82.1</v>
      </c>
      <c r="Q21" s="40">
        <f t="shared" si="7"/>
        <v>62.9</v>
      </c>
    </row>
    <row r="22" spans="1:17" ht="15.6" hidden="1" x14ac:dyDescent="0.3">
      <c r="A22" s="6">
        <f t="shared" si="0"/>
        <v>18</v>
      </c>
      <c r="B22" s="6"/>
      <c r="C22" s="6"/>
      <c r="D22" s="6"/>
    </row>
    <row r="23" spans="1:17" ht="15.6" hidden="1" x14ac:dyDescent="0.3">
      <c r="A23" s="6">
        <f t="shared" si="0"/>
        <v>19</v>
      </c>
      <c r="B23" s="6"/>
      <c r="C23" s="6"/>
      <c r="D23" s="6"/>
    </row>
    <row r="24" spans="1:17" ht="15.6" hidden="1" x14ac:dyDescent="0.3">
      <c r="A24" s="6">
        <f t="shared" si="0"/>
        <v>20</v>
      </c>
      <c r="B24" s="6"/>
      <c r="C24" s="6"/>
      <c r="D24" s="6"/>
    </row>
    <row r="25" spans="1:17" ht="15.6" hidden="1" x14ac:dyDescent="0.3">
      <c r="A25" s="6">
        <f t="shared" si="0"/>
        <v>21</v>
      </c>
      <c r="B25" s="6"/>
      <c r="C25" s="6"/>
      <c r="D25" s="6"/>
    </row>
    <row r="26" spans="1:17" ht="15.6" hidden="1" x14ac:dyDescent="0.3">
      <c r="A26" s="6">
        <f t="shared" si="0"/>
        <v>22</v>
      </c>
      <c r="B26" s="6"/>
      <c r="C26" s="6"/>
      <c r="D26" s="6"/>
    </row>
    <row r="27" spans="1:17" ht="15.6" hidden="1" x14ac:dyDescent="0.3">
      <c r="A27" s="6">
        <f t="shared" si="0"/>
        <v>23</v>
      </c>
      <c r="B27" s="6"/>
      <c r="C27" s="6"/>
      <c r="D27" s="6"/>
    </row>
    <row r="28" spans="1:17" ht="15.6" hidden="1" x14ac:dyDescent="0.3">
      <c r="A28" s="6">
        <f t="shared" si="0"/>
        <v>24</v>
      </c>
      <c r="B28" s="6"/>
      <c r="C28" s="6"/>
      <c r="D28" s="6"/>
    </row>
    <row r="29" spans="1:17" ht="15.6" hidden="1" x14ac:dyDescent="0.3">
      <c r="A29" s="6">
        <f t="shared" si="0"/>
        <v>25</v>
      </c>
      <c r="B29" s="6"/>
      <c r="C29" s="6"/>
      <c r="D29" s="6"/>
    </row>
    <row r="30" spans="1:17" ht="15.6" hidden="1" x14ac:dyDescent="0.3">
      <c r="A30" s="6">
        <f t="shared" si="0"/>
        <v>26</v>
      </c>
      <c r="B30" s="6"/>
      <c r="C30" s="6"/>
      <c r="D30" s="6"/>
    </row>
    <row r="31" spans="1:17" ht="15.6" hidden="1" x14ac:dyDescent="0.3">
      <c r="A31" s="6">
        <f t="shared" si="0"/>
        <v>27</v>
      </c>
      <c r="B31" s="6"/>
      <c r="C31" s="6"/>
      <c r="D31" s="6"/>
    </row>
    <row r="32" spans="1:17" ht="15.6" hidden="1" x14ac:dyDescent="0.3">
      <c r="A32" s="6">
        <f t="shared" si="0"/>
        <v>28</v>
      </c>
      <c r="B32" s="6"/>
      <c r="C32" s="6"/>
      <c r="D32" s="6"/>
    </row>
    <row r="33" spans="1:4" ht="15.6" hidden="1" x14ac:dyDescent="0.3">
      <c r="A33" s="6">
        <f t="shared" si="0"/>
        <v>29</v>
      </c>
      <c r="B33" s="6"/>
      <c r="C33" s="6"/>
      <c r="D33" s="6"/>
    </row>
    <row r="34" spans="1:4" ht="15.6" hidden="1" x14ac:dyDescent="0.3">
      <c r="A34" s="6">
        <f t="shared" si="0"/>
        <v>30</v>
      </c>
      <c r="B34" s="6"/>
      <c r="C34" s="6"/>
      <c r="D34" s="6"/>
    </row>
  </sheetData>
  <mergeCells count="3">
    <mergeCell ref="A1:D1"/>
    <mergeCell ref="A2:D2"/>
    <mergeCell ref="A3:D3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topLeftCell="D1" workbookViewId="0">
      <selection activeCell="K9" sqref="K9:P9"/>
    </sheetView>
  </sheetViews>
  <sheetFormatPr defaultRowHeight="13.2" x14ac:dyDescent="0.25"/>
  <cols>
    <col min="1" max="1" width="4.6640625" style="1" customWidth="1"/>
    <col min="2" max="2" width="41.88671875" style="1" customWidth="1"/>
    <col min="3" max="3" width="55" style="1" customWidth="1"/>
    <col min="4" max="4" width="26.33203125" style="1" customWidth="1"/>
    <col min="5" max="9" width="4.6640625" style="1" customWidth="1"/>
    <col min="10" max="10" width="5.44140625" style="1" customWidth="1"/>
    <col min="11" max="11" width="5.77734375" style="1" customWidth="1"/>
    <col min="12" max="12" width="7.21875" style="1" customWidth="1"/>
    <col min="13" max="13" width="7" style="1" customWidth="1"/>
    <col min="14" max="14" width="7.6640625" style="1" customWidth="1"/>
    <col min="15" max="15" width="6.88671875" style="1" customWidth="1"/>
    <col min="16" max="16" width="7.33203125" style="1" customWidth="1"/>
    <col min="17" max="16384" width="8.88671875" style="1"/>
  </cols>
  <sheetData>
    <row r="1" spans="1:16" ht="17.399999999999999" x14ac:dyDescent="0.25">
      <c r="A1" s="19" t="s">
        <v>15</v>
      </c>
      <c r="B1" s="19"/>
      <c r="C1" s="19"/>
      <c r="D1" s="19"/>
    </row>
    <row r="2" spans="1:16" ht="20.399999999999999" customHeight="1" x14ac:dyDescent="0.25">
      <c r="A2" s="20" t="s">
        <v>60</v>
      </c>
      <c r="B2" s="20"/>
      <c r="C2" s="20"/>
      <c r="D2" s="20"/>
    </row>
    <row r="3" spans="1:16" ht="20.399999999999999" customHeight="1" x14ac:dyDescent="0.3">
      <c r="A3" s="21" t="s">
        <v>13</v>
      </c>
      <c r="B3" s="22"/>
      <c r="C3" s="22"/>
      <c r="D3" s="22"/>
      <c r="K3" s="35">
        <v>1</v>
      </c>
      <c r="L3" s="36">
        <v>0.15</v>
      </c>
      <c r="M3"/>
      <c r="N3"/>
      <c r="O3"/>
      <c r="P3"/>
    </row>
    <row r="4" spans="1:16" ht="70.2" customHeight="1" x14ac:dyDescent="0.25">
      <c r="A4" s="5" t="s">
        <v>12</v>
      </c>
      <c r="B4" s="5" t="s">
        <v>11</v>
      </c>
      <c r="C4" s="5" t="s">
        <v>10</v>
      </c>
      <c r="D4" s="5" t="s">
        <v>9</v>
      </c>
      <c r="E4" s="12" t="s">
        <v>76</v>
      </c>
      <c r="F4" s="12" t="s">
        <v>75</v>
      </c>
      <c r="G4" s="12" t="s">
        <v>78</v>
      </c>
      <c r="H4" s="12" t="s">
        <v>81</v>
      </c>
      <c r="I4" s="12" t="s">
        <v>79</v>
      </c>
      <c r="J4" s="13" t="s">
        <v>77</v>
      </c>
      <c r="K4" s="37" t="s">
        <v>80</v>
      </c>
      <c r="L4" s="37" t="s">
        <v>83</v>
      </c>
      <c r="M4" s="37" t="s">
        <v>84</v>
      </c>
      <c r="N4" s="37" t="s">
        <v>85</v>
      </c>
      <c r="O4" s="37" t="s">
        <v>86</v>
      </c>
      <c r="P4" s="38" t="s">
        <v>87</v>
      </c>
    </row>
    <row r="5" spans="1:16" ht="46.8" x14ac:dyDescent="0.25">
      <c r="A5" s="2">
        <v>1</v>
      </c>
      <c r="B5" s="3" t="s">
        <v>61</v>
      </c>
      <c r="C5" s="3" t="s">
        <v>62</v>
      </c>
      <c r="D5" s="3" t="s">
        <v>35</v>
      </c>
      <c r="E5" s="6">
        <f>[1]список!E9</f>
        <v>82</v>
      </c>
      <c r="F5" s="6">
        <f>[14]список!E9</f>
        <v>84</v>
      </c>
      <c r="G5" s="6">
        <f>[15]список!E9</f>
        <v>78</v>
      </c>
      <c r="H5" s="6">
        <f>[16]список!E9</f>
        <v>60</v>
      </c>
      <c r="I5" s="17">
        <f>[17]список!E9</f>
        <v>100</v>
      </c>
      <c r="J5" s="15">
        <f t="shared" ref="J5:J10" si="0">AVERAGE(E5:I5)</f>
        <v>80.8</v>
      </c>
      <c r="K5" s="39">
        <f>SQRT(_xlfn.VAR.S(E5:I5))</f>
        <v>14.324803663575979</v>
      </c>
      <c r="L5" s="39">
        <f>K5/J5*100</f>
        <v>17.728717405415818</v>
      </c>
      <c r="M5" s="39">
        <f>MAX($K$3*K5,$L$3*J5)</f>
        <v>14.324803663575979</v>
      </c>
      <c r="N5" s="40" t="str">
        <f>CONCATENATE("&gt;",TEXT(J5-M5,"0.0"))</f>
        <v>&gt;66.5</v>
      </c>
      <c r="O5" s="40" t="str">
        <f>CONCATENATE("&lt;",TEXT(J5+M5,"0.0"))</f>
        <v>&lt;95.1</v>
      </c>
      <c r="P5" s="41">
        <f>AVERAGEIFS(E5:J5,E5:J5,N5,E5:J5,O5)</f>
        <v>81.2</v>
      </c>
    </row>
    <row r="6" spans="1:16" ht="37.200000000000003" customHeight="1" x14ac:dyDescent="0.25">
      <c r="A6" s="2">
        <f>A5+1</f>
        <v>2</v>
      </c>
      <c r="B6" s="3" t="s">
        <v>63</v>
      </c>
      <c r="C6" s="3" t="s">
        <v>64</v>
      </c>
      <c r="D6" s="3" t="s">
        <v>0</v>
      </c>
      <c r="E6" s="17">
        <f>[1]список!E10</f>
        <v>94</v>
      </c>
      <c r="F6" s="17">
        <f>[14]список!E10</f>
        <v>90</v>
      </c>
      <c r="G6" s="17">
        <f>[15]список!E10</f>
        <v>97</v>
      </c>
      <c r="H6" s="17">
        <f>[16]список!E10</f>
        <v>78</v>
      </c>
      <c r="I6" s="6">
        <f>[17]список!E10</f>
        <v>77</v>
      </c>
      <c r="J6" s="15">
        <f t="shared" si="0"/>
        <v>87.2</v>
      </c>
      <c r="K6" s="39">
        <f t="shared" ref="K6:K10" si="1">SQRT(_xlfn.VAR.S(E6:I6))</f>
        <v>9.2032602918748303</v>
      </c>
      <c r="L6" s="39">
        <f t="shared" ref="L6:L10" si="2">K6/J6*100</f>
        <v>10.554197582425264</v>
      </c>
      <c r="M6" s="39">
        <f t="shared" ref="M6:M10" si="3">MAX($K$3*K6,$L$3*J6)</f>
        <v>13.08</v>
      </c>
      <c r="N6" s="40" t="str">
        <f t="shared" ref="N6:N10" si="4">CONCATENATE("&gt;",TEXT(J6-M6,"0.0"))</f>
        <v>&gt;74.1</v>
      </c>
      <c r="O6" s="40" t="str">
        <f t="shared" ref="O6:O10" si="5">CONCATENATE("&lt;",TEXT(J6+M6,"0.0"))</f>
        <v>&lt;100.3</v>
      </c>
      <c r="P6" s="41">
        <f t="shared" ref="P6:P10" si="6">AVERAGEIFS(E6:J6,E6:J6,N6,E6:J6,O6)</f>
        <v>87.2</v>
      </c>
    </row>
    <row r="7" spans="1:16" ht="31.2" x14ac:dyDescent="0.25">
      <c r="A7" s="2">
        <f t="shared" ref="A7:A29" si="7">A6+1</f>
        <v>3</v>
      </c>
      <c r="B7" s="3" t="s">
        <v>65</v>
      </c>
      <c r="C7" s="3" t="s">
        <v>66</v>
      </c>
      <c r="D7" s="3" t="s">
        <v>0</v>
      </c>
      <c r="E7" s="6">
        <f>[1]список!E11</f>
        <v>84</v>
      </c>
      <c r="F7" s="6">
        <f>[14]список!E11</f>
        <v>72</v>
      </c>
      <c r="G7" s="17">
        <f>[15]список!E11</f>
        <v>97</v>
      </c>
      <c r="H7" s="6">
        <f>[16]список!E11</f>
        <v>68</v>
      </c>
      <c r="I7" s="6">
        <f>[17]список!E11</f>
        <v>80</v>
      </c>
      <c r="J7" s="18">
        <f t="shared" si="0"/>
        <v>80.2</v>
      </c>
      <c r="K7" s="39">
        <f t="shared" si="1"/>
        <v>11.322543883774522</v>
      </c>
      <c r="L7" s="39">
        <f t="shared" si="2"/>
        <v>14.117885141863493</v>
      </c>
      <c r="M7" s="39">
        <f t="shared" si="3"/>
        <v>12.03</v>
      </c>
      <c r="N7" s="40" t="str">
        <f t="shared" si="4"/>
        <v>&gt;68.2</v>
      </c>
      <c r="O7" s="40" t="str">
        <f t="shared" si="5"/>
        <v>&lt;92.2</v>
      </c>
      <c r="P7" s="40">
        <f t="shared" si="6"/>
        <v>79.05</v>
      </c>
    </row>
    <row r="8" spans="1:16" ht="46.8" x14ac:dyDescent="0.25">
      <c r="A8" s="2">
        <f t="shared" si="7"/>
        <v>4</v>
      </c>
      <c r="B8" s="3" t="s">
        <v>67</v>
      </c>
      <c r="C8" s="3" t="s">
        <v>68</v>
      </c>
      <c r="D8" s="3" t="s">
        <v>35</v>
      </c>
      <c r="E8" s="6">
        <f>[1]список!E12</f>
        <v>61</v>
      </c>
      <c r="F8" s="6">
        <f>[14]список!E12</f>
        <v>76</v>
      </c>
      <c r="G8" s="6">
        <f>[15]список!E12</f>
        <v>87</v>
      </c>
      <c r="H8" s="17">
        <f>[16]список!E12</f>
        <v>76</v>
      </c>
      <c r="I8" s="17">
        <f>[17]список!E12</f>
        <v>100</v>
      </c>
      <c r="J8" s="14">
        <f t="shared" si="0"/>
        <v>80</v>
      </c>
      <c r="K8" s="39">
        <f t="shared" si="1"/>
        <v>14.508618128546908</v>
      </c>
      <c r="L8" s="39">
        <f t="shared" si="2"/>
        <v>18.135772660683635</v>
      </c>
      <c r="M8" s="39">
        <f t="shared" si="3"/>
        <v>14.508618128546908</v>
      </c>
      <c r="N8" s="40" t="str">
        <f t="shared" si="4"/>
        <v>&gt;65.5</v>
      </c>
      <c r="O8" s="40" t="str">
        <f t="shared" si="5"/>
        <v>&lt;94.5</v>
      </c>
      <c r="P8" s="41">
        <f t="shared" si="6"/>
        <v>79.75</v>
      </c>
    </row>
    <row r="9" spans="1:16" ht="46.8" x14ac:dyDescent="0.25">
      <c r="A9" s="2">
        <f t="shared" si="7"/>
        <v>5</v>
      </c>
      <c r="B9" s="3" t="s">
        <v>69</v>
      </c>
      <c r="C9" s="3" t="s">
        <v>70</v>
      </c>
      <c r="D9" s="3" t="s">
        <v>71</v>
      </c>
      <c r="E9" s="6">
        <f>[1]список!E13</f>
        <v>39</v>
      </c>
      <c r="F9" s="16"/>
      <c r="G9" s="6">
        <f>[15]список!E13</f>
        <v>84</v>
      </c>
      <c r="H9" s="6">
        <f>[16]список!E13</f>
        <v>58</v>
      </c>
      <c r="I9" s="6">
        <f>[17]список!E13</f>
        <v>59</v>
      </c>
      <c r="J9" s="14">
        <f t="shared" si="0"/>
        <v>60</v>
      </c>
      <c r="K9" s="39">
        <f t="shared" si="1"/>
        <v>18.457157599876172</v>
      </c>
      <c r="L9" s="39">
        <f t="shared" si="2"/>
        <v>30.761929333126954</v>
      </c>
      <c r="M9" s="39">
        <f t="shared" si="3"/>
        <v>18.457157599876172</v>
      </c>
      <c r="N9" s="40" t="str">
        <f t="shared" si="4"/>
        <v>&gt;41.5</v>
      </c>
      <c r="O9" s="40" t="str">
        <f t="shared" si="5"/>
        <v>&lt;78.5</v>
      </c>
      <c r="P9" s="40">
        <f t="shared" si="6"/>
        <v>59</v>
      </c>
    </row>
    <row r="10" spans="1:16" ht="46.8" x14ac:dyDescent="0.25">
      <c r="A10" s="2">
        <f t="shared" si="7"/>
        <v>6</v>
      </c>
      <c r="B10" s="3" t="s">
        <v>72</v>
      </c>
      <c r="C10" s="3" t="s">
        <v>73</v>
      </c>
      <c r="D10" s="3" t="s">
        <v>71</v>
      </c>
      <c r="E10" s="6">
        <f>[1]список!E14</f>
        <v>71</v>
      </c>
      <c r="F10" s="16"/>
      <c r="G10" s="6">
        <f>[15]список!E14</f>
        <v>82</v>
      </c>
      <c r="H10" s="6">
        <f>[16]список!E14</f>
        <v>46</v>
      </c>
      <c r="I10" s="17">
        <f>[17]список!E14</f>
        <v>100</v>
      </c>
      <c r="J10" s="14">
        <f t="shared" si="0"/>
        <v>74.75</v>
      </c>
      <c r="K10" s="39">
        <f t="shared" si="1"/>
        <v>22.588713996153036</v>
      </c>
      <c r="L10" s="39">
        <f t="shared" si="2"/>
        <v>30.219015379468946</v>
      </c>
      <c r="M10" s="39">
        <f t="shared" si="3"/>
        <v>22.588713996153036</v>
      </c>
      <c r="N10" s="40" t="str">
        <f t="shared" si="4"/>
        <v>&gt;52.2</v>
      </c>
      <c r="O10" s="40" t="str">
        <f t="shared" si="5"/>
        <v>&lt;97.3</v>
      </c>
      <c r="P10" s="40">
        <f t="shared" si="6"/>
        <v>75.916666666666671</v>
      </c>
    </row>
    <row r="11" spans="1:16" ht="15.6" hidden="1" x14ac:dyDescent="0.25">
      <c r="A11" s="2">
        <f t="shared" si="7"/>
        <v>7</v>
      </c>
      <c r="B11" s="3"/>
      <c r="C11" s="3"/>
      <c r="D11" s="3"/>
    </row>
    <row r="12" spans="1:16" ht="15.6" hidden="1" x14ac:dyDescent="0.25">
      <c r="A12" s="2">
        <f t="shared" si="7"/>
        <v>8</v>
      </c>
      <c r="B12" s="2"/>
      <c r="C12" s="2"/>
      <c r="D12" s="2"/>
    </row>
    <row r="13" spans="1:16" ht="15.6" hidden="1" x14ac:dyDescent="0.25">
      <c r="A13" s="2">
        <f t="shared" si="7"/>
        <v>9</v>
      </c>
      <c r="B13" s="2"/>
      <c r="C13" s="2"/>
      <c r="D13" s="2"/>
    </row>
    <row r="14" spans="1:16" ht="15.6" hidden="1" x14ac:dyDescent="0.25">
      <c r="A14" s="2">
        <f t="shared" si="7"/>
        <v>10</v>
      </c>
      <c r="B14" s="2"/>
      <c r="C14" s="2"/>
      <c r="D14" s="2"/>
    </row>
    <row r="15" spans="1:16" ht="15.6" hidden="1" x14ac:dyDescent="0.25">
      <c r="A15" s="2">
        <f t="shared" si="7"/>
        <v>11</v>
      </c>
      <c r="B15" s="2"/>
      <c r="C15" s="2"/>
      <c r="D15" s="2"/>
    </row>
    <row r="16" spans="1:16" ht="15.6" hidden="1" x14ac:dyDescent="0.25">
      <c r="A16" s="2">
        <f t="shared" si="7"/>
        <v>12</v>
      </c>
      <c r="B16" s="2"/>
      <c r="C16" s="2"/>
      <c r="D16" s="2"/>
    </row>
    <row r="17" spans="1:4" ht="15.6" hidden="1" x14ac:dyDescent="0.25">
      <c r="A17" s="2">
        <f t="shared" si="7"/>
        <v>13</v>
      </c>
      <c r="B17" s="2"/>
      <c r="C17" s="2"/>
      <c r="D17" s="2"/>
    </row>
    <row r="18" spans="1:4" ht="20.399999999999999" hidden="1" customHeight="1" x14ac:dyDescent="0.25">
      <c r="A18" s="2">
        <f t="shared" si="7"/>
        <v>14</v>
      </c>
      <c r="B18" s="2"/>
      <c r="C18" s="2"/>
      <c r="D18" s="2"/>
    </row>
    <row r="19" spans="1:4" ht="15.6" hidden="1" x14ac:dyDescent="0.25">
      <c r="A19" s="2">
        <f t="shared" si="7"/>
        <v>15</v>
      </c>
      <c r="B19" s="2"/>
      <c r="C19" s="2"/>
      <c r="D19" s="2"/>
    </row>
    <row r="20" spans="1:4" ht="15.6" hidden="1" x14ac:dyDescent="0.25">
      <c r="A20" s="2">
        <f t="shared" si="7"/>
        <v>16</v>
      </c>
      <c r="B20" s="2"/>
      <c r="C20" s="2"/>
      <c r="D20" s="2"/>
    </row>
    <row r="21" spans="1:4" ht="15.6" hidden="1" x14ac:dyDescent="0.25">
      <c r="A21" s="2">
        <f t="shared" si="7"/>
        <v>17</v>
      </c>
      <c r="B21" s="2"/>
      <c r="C21" s="2"/>
      <c r="D21" s="2"/>
    </row>
    <row r="22" spans="1:4" ht="15.6" hidden="1" x14ac:dyDescent="0.25">
      <c r="A22" s="2">
        <f t="shared" si="7"/>
        <v>18</v>
      </c>
      <c r="B22" s="2"/>
      <c r="C22" s="2"/>
      <c r="D22" s="2"/>
    </row>
    <row r="23" spans="1:4" ht="15.6" hidden="1" x14ac:dyDescent="0.25">
      <c r="A23" s="2">
        <f t="shared" si="7"/>
        <v>19</v>
      </c>
      <c r="B23" s="2"/>
      <c r="C23" s="2"/>
      <c r="D23" s="2"/>
    </row>
    <row r="24" spans="1:4" ht="15.6" hidden="1" x14ac:dyDescent="0.25">
      <c r="A24" s="2">
        <f t="shared" si="7"/>
        <v>20</v>
      </c>
      <c r="B24" s="2"/>
      <c r="C24" s="2"/>
      <c r="D24" s="2"/>
    </row>
    <row r="25" spans="1:4" ht="15.6" hidden="1" x14ac:dyDescent="0.25">
      <c r="A25" s="2">
        <f t="shared" si="7"/>
        <v>21</v>
      </c>
      <c r="B25" s="2"/>
      <c r="C25" s="2"/>
      <c r="D25" s="2"/>
    </row>
    <row r="26" spans="1:4" ht="15.6" hidden="1" x14ac:dyDescent="0.25">
      <c r="A26" s="2">
        <f t="shared" si="7"/>
        <v>22</v>
      </c>
      <c r="B26" s="2"/>
      <c r="C26" s="2"/>
      <c r="D26" s="2"/>
    </row>
    <row r="27" spans="1:4" ht="15.6" hidden="1" x14ac:dyDescent="0.25">
      <c r="A27" s="2">
        <f t="shared" si="7"/>
        <v>23</v>
      </c>
      <c r="B27" s="2"/>
      <c r="C27" s="2"/>
      <c r="D27" s="2"/>
    </row>
    <row r="28" spans="1:4" ht="15.6" hidden="1" x14ac:dyDescent="0.25">
      <c r="A28" s="2">
        <f t="shared" si="7"/>
        <v>24</v>
      </c>
      <c r="B28" s="2"/>
      <c r="C28" s="2"/>
      <c r="D28" s="2"/>
    </row>
    <row r="29" spans="1:4" ht="15.6" hidden="1" x14ac:dyDescent="0.25">
      <c r="A29" s="2">
        <f t="shared" si="7"/>
        <v>25</v>
      </c>
      <c r="B29" s="2"/>
      <c r="C29" s="2"/>
      <c r="D29" s="2"/>
    </row>
    <row r="30" spans="1:4" ht="15.6" hidden="1" x14ac:dyDescent="0.25">
      <c r="A30" s="2"/>
      <c r="B30" s="2"/>
      <c r="C30" s="2"/>
      <c r="D30" s="2"/>
    </row>
    <row r="31" spans="1:4" ht="15.6" hidden="1" x14ac:dyDescent="0.25">
      <c r="A31" s="2"/>
      <c r="B31" s="2"/>
      <c r="C31" s="2"/>
      <c r="D31" s="2"/>
    </row>
  </sheetData>
  <mergeCells count="3">
    <mergeCell ref="A3:D3"/>
    <mergeCell ref="A1:D1"/>
    <mergeCell ref="A2:D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tabSelected="1" topLeftCell="C1" workbookViewId="0">
      <selection activeCell="I40" sqref="I40"/>
    </sheetView>
  </sheetViews>
  <sheetFormatPr defaultRowHeight="14.4" x14ac:dyDescent="0.3"/>
  <cols>
    <col min="1" max="1" width="4.33203125" customWidth="1"/>
    <col min="2" max="2" width="39.5546875" customWidth="1"/>
    <col min="3" max="3" width="47.6640625" customWidth="1"/>
    <col min="4" max="4" width="26.5546875" customWidth="1"/>
    <col min="5" max="7" width="5.21875" customWidth="1"/>
    <col min="8" max="8" width="6.77734375" customWidth="1"/>
    <col min="9" max="9" width="5" customWidth="1"/>
    <col min="10" max="10" width="5.77734375" customWidth="1"/>
    <col min="11" max="11" width="4.88671875" bestFit="1" customWidth="1"/>
    <col min="12" max="12" width="7" customWidth="1"/>
    <col min="13" max="13" width="5.88671875" customWidth="1"/>
    <col min="14" max="14" width="6.6640625" bestFit="1" customWidth="1"/>
    <col min="257" max="257" width="4.33203125" customWidth="1"/>
    <col min="258" max="258" width="43" customWidth="1"/>
    <col min="259" max="259" width="47.6640625" customWidth="1"/>
    <col min="260" max="260" width="26.5546875" customWidth="1"/>
    <col min="261" max="261" width="8.33203125" customWidth="1"/>
    <col min="513" max="513" width="4.33203125" customWidth="1"/>
    <col min="514" max="514" width="43" customWidth="1"/>
    <col min="515" max="515" width="47.6640625" customWidth="1"/>
    <col min="516" max="516" width="26.5546875" customWidth="1"/>
    <col min="517" max="517" width="8.33203125" customWidth="1"/>
    <col min="769" max="769" width="4.33203125" customWidth="1"/>
    <col min="770" max="770" width="43" customWidth="1"/>
    <col min="771" max="771" width="47.6640625" customWidth="1"/>
    <col min="772" max="772" width="26.5546875" customWidth="1"/>
    <col min="773" max="773" width="8.33203125" customWidth="1"/>
    <col min="1025" max="1025" width="4.33203125" customWidth="1"/>
    <col min="1026" max="1026" width="43" customWidth="1"/>
    <col min="1027" max="1027" width="47.6640625" customWidth="1"/>
    <col min="1028" max="1028" width="26.5546875" customWidth="1"/>
    <col min="1029" max="1029" width="8.33203125" customWidth="1"/>
    <col min="1281" max="1281" width="4.33203125" customWidth="1"/>
    <col min="1282" max="1282" width="43" customWidth="1"/>
    <col min="1283" max="1283" width="47.6640625" customWidth="1"/>
    <col min="1284" max="1284" width="26.5546875" customWidth="1"/>
    <col min="1285" max="1285" width="8.33203125" customWidth="1"/>
    <col min="1537" max="1537" width="4.33203125" customWidth="1"/>
    <col min="1538" max="1538" width="43" customWidth="1"/>
    <col min="1539" max="1539" width="47.6640625" customWidth="1"/>
    <col min="1540" max="1540" width="26.5546875" customWidth="1"/>
    <col min="1541" max="1541" width="8.33203125" customWidth="1"/>
    <col min="1793" max="1793" width="4.33203125" customWidth="1"/>
    <col min="1794" max="1794" width="43" customWidth="1"/>
    <col min="1795" max="1795" width="47.6640625" customWidth="1"/>
    <col min="1796" max="1796" width="26.5546875" customWidth="1"/>
    <col min="1797" max="1797" width="8.33203125" customWidth="1"/>
    <col min="2049" max="2049" width="4.33203125" customWidth="1"/>
    <col min="2050" max="2050" width="43" customWidth="1"/>
    <col min="2051" max="2051" width="47.6640625" customWidth="1"/>
    <col min="2052" max="2052" width="26.5546875" customWidth="1"/>
    <col min="2053" max="2053" width="8.33203125" customWidth="1"/>
    <col min="2305" max="2305" width="4.33203125" customWidth="1"/>
    <col min="2306" max="2306" width="43" customWidth="1"/>
    <col min="2307" max="2307" width="47.6640625" customWidth="1"/>
    <col min="2308" max="2308" width="26.5546875" customWidth="1"/>
    <col min="2309" max="2309" width="8.33203125" customWidth="1"/>
    <col min="2561" max="2561" width="4.33203125" customWidth="1"/>
    <col min="2562" max="2562" width="43" customWidth="1"/>
    <col min="2563" max="2563" width="47.6640625" customWidth="1"/>
    <col min="2564" max="2564" width="26.5546875" customWidth="1"/>
    <col min="2565" max="2565" width="8.33203125" customWidth="1"/>
    <col min="2817" max="2817" width="4.33203125" customWidth="1"/>
    <col min="2818" max="2818" width="43" customWidth="1"/>
    <col min="2819" max="2819" width="47.6640625" customWidth="1"/>
    <col min="2820" max="2820" width="26.5546875" customWidth="1"/>
    <col min="2821" max="2821" width="8.33203125" customWidth="1"/>
    <col min="3073" max="3073" width="4.33203125" customWidth="1"/>
    <col min="3074" max="3074" width="43" customWidth="1"/>
    <col min="3075" max="3075" width="47.6640625" customWidth="1"/>
    <col min="3076" max="3076" width="26.5546875" customWidth="1"/>
    <col min="3077" max="3077" width="8.33203125" customWidth="1"/>
    <col min="3329" max="3329" width="4.33203125" customWidth="1"/>
    <col min="3330" max="3330" width="43" customWidth="1"/>
    <col min="3331" max="3331" width="47.6640625" customWidth="1"/>
    <col min="3332" max="3332" width="26.5546875" customWidth="1"/>
    <col min="3333" max="3333" width="8.33203125" customWidth="1"/>
    <col min="3585" max="3585" width="4.33203125" customWidth="1"/>
    <col min="3586" max="3586" width="43" customWidth="1"/>
    <col min="3587" max="3587" width="47.6640625" customWidth="1"/>
    <col min="3588" max="3588" width="26.5546875" customWidth="1"/>
    <col min="3589" max="3589" width="8.33203125" customWidth="1"/>
    <col min="3841" max="3841" width="4.33203125" customWidth="1"/>
    <col min="3842" max="3842" width="43" customWidth="1"/>
    <col min="3843" max="3843" width="47.6640625" customWidth="1"/>
    <col min="3844" max="3844" width="26.5546875" customWidth="1"/>
    <col min="3845" max="3845" width="8.33203125" customWidth="1"/>
    <col min="4097" max="4097" width="4.33203125" customWidth="1"/>
    <col min="4098" max="4098" width="43" customWidth="1"/>
    <col min="4099" max="4099" width="47.6640625" customWidth="1"/>
    <col min="4100" max="4100" width="26.5546875" customWidth="1"/>
    <col min="4101" max="4101" width="8.33203125" customWidth="1"/>
    <col min="4353" max="4353" width="4.33203125" customWidth="1"/>
    <col min="4354" max="4354" width="43" customWidth="1"/>
    <col min="4355" max="4355" width="47.6640625" customWidth="1"/>
    <col min="4356" max="4356" width="26.5546875" customWidth="1"/>
    <col min="4357" max="4357" width="8.33203125" customWidth="1"/>
    <col min="4609" max="4609" width="4.33203125" customWidth="1"/>
    <col min="4610" max="4610" width="43" customWidth="1"/>
    <col min="4611" max="4611" width="47.6640625" customWidth="1"/>
    <col min="4612" max="4612" width="26.5546875" customWidth="1"/>
    <col min="4613" max="4613" width="8.33203125" customWidth="1"/>
    <col min="4865" max="4865" width="4.33203125" customWidth="1"/>
    <col min="4866" max="4866" width="43" customWidth="1"/>
    <col min="4867" max="4867" width="47.6640625" customWidth="1"/>
    <col min="4868" max="4868" width="26.5546875" customWidth="1"/>
    <col min="4869" max="4869" width="8.33203125" customWidth="1"/>
    <col min="5121" max="5121" width="4.33203125" customWidth="1"/>
    <col min="5122" max="5122" width="43" customWidth="1"/>
    <col min="5123" max="5123" width="47.6640625" customWidth="1"/>
    <col min="5124" max="5124" width="26.5546875" customWidth="1"/>
    <col min="5125" max="5125" width="8.33203125" customWidth="1"/>
    <col min="5377" max="5377" width="4.33203125" customWidth="1"/>
    <col min="5378" max="5378" width="43" customWidth="1"/>
    <col min="5379" max="5379" width="47.6640625" customWidth="1"/>
    <col min="5380" max="5380" width="26.5546875" customWidth="1"/>
    <col min="5381" max="5381" width="8.33203125" customWidth="1"/>
    <col min="5633" max="5633" width="4.33203125" customWidth="1"/>
    <col min="5634" max="5634" width="43" customWidth="1"/>
    <col min="5635" max="5635" width="47.6640625" customWidth="1"/>
    <col min="5636" max="5636" width="26.5546875" customWidth="1"/>
    <col min="5637" max="5637" width="8.33203125" customWidth="1"/>
    <col min="5889" max="5889" width="4.33203125" customWidth="1"/>
    <col min="5890" max="5890" width="43" customWidth="1"/>
    <col min="5891" max="5891" width="47.6640625" customWidth="1"/>
    <col min="5892" max="5892" width="26.5546875" customWidth="1"/>
    <col min="5893" max="5893" width="8.33203125" customWidth="1"/>
    <col min="6145" max="6145" width="4.33203125" customWidth="1"/>
    <col min="6146" max="6146" width="43" customWidth="1"/>
    <col min="6147" max="6147" width="47.6640625" customWidth="1"/>
    <col min="6148" max="6148" width="26.5546875" customWidth="1"/>
    <col min="6149" max="6149" width="8.33203125" customWidth="1"/>
    <col min="6401" max="6401" width="4.33203125" customWidth="1"/>
    <col min="6402" max="6402" width="43" customWidth="1"/>
    <col min="6403" max="6403" width="47.6640625" customWidth="1"/>
    <col min="6404" max="6404" width="26.5546875" customWidth="1"/>
    <col min="6405" max="6405" width="8.33203125" customWidth="1"/>
    <col min="6657" max="6657" width="4.33203125" customWidth="1"/>
    <col min="6658" max="6658" width="43" customWidth="1"/>
    <col min="6659" max="6659" width="47.6640625" customWidth="1"/>
    <col min="6660" max="6660" width="26.5546875" customWidth="1"/>
    <col min="6661" max="6661" width="8.33203125" customWidth="1"/>
    <col min="6913" max="6913" width="4.33203125" customWidth="1"/>
    <col min="6914" max="6914" width="43" customWidth="1"/>
    <col min="6915" max="6915" width="47.6640625" customWidth="1"/>
    <col min="6916" max="6916" width="26.5546875" customWidth="1"/>
    <col min="6917" max="6917" width="8.33203125" customWidth="1"/>
    <col min="7169" max="7169" width="4.33203125" customWidth="1"/>
    <col min="7170" max="7170" width="43" customWidth="1"/>
    <col min="7171" max="7171" width="47.6640625" customWidth="1"/>
    <col min="7172" max="7172" width="26.5546875" customWidth="1"/>
    <col min="7173" max="7173" width="8.33203125" customWidth="1"/>
    <col min="7425" max="7425" width="4.33203125" customWidth="1"/>
    <col min="7426" max="7426" width="43" customWidth="1"/>
    <col min="7427" max="7427" width="47.6640625" customWidth="1"/>
    <col min="7428" max="7428" width="26.5546875" customWidth="1"/>
    <col min="7429" max="7429" width="8.33203125" customWidth="1"/>
    <col min="7681" max="7681" width="4.33203125" customWidth="1"/>
    <col min="7682" max="7682" width="43" customWidth="1"/>
    <col min="7683" max="7683" width="47.6640625" customWidth="1"/>
    <col min="7684" max="7684" width="26.5546875" customWidth="1"/>
    <col min="7685" max="7685" width="8.33203125" customWidth="1"/>
    <col min="7937" max="7937" width="4.33203125" customWidth="1"/>
    <col min="7938" max="7938" width="43" customWidth="1"/>
    <col min="7939" max="7939" width="47.6640625" customWidth="1"/>
    <col min="7940" max="7940" width="26.5546875" customWidth="1"/>
    <col min="7941" max="7941" width="8.33203125" customWidth="1"/>
    <col min="8193" max="8193" width="4.33203125" customWidth="1"/>
    <col min="8194" max="8194" width="43" customWidth="1"/>
    <col min="8195" max="8195" width="47.6640625" customWidth="1"/>
    <col min="8196" max="8196" width="26.5546875" customWidth="1"/>
    <col min="8197" max="8197" width="8.33203125" customWidth="1"/>
    <col min="8449" max="8449" width="4.33203125" customWidth="1"/>
    <col min="8450" max="8450" width="43" customWidth="1"/>
    <col min="8451" max="8451" width="47.6640625" customWidth="1"/>
    <col min="8452" max="8452" width="26.5546875" customWidth="1"/>
    <col min="8453" max="8453" width="8.33203125" customWidth="1"/>
    <col min="8705" max="8705" width="4.33203125" customWidth="1"/>
    <col min="8706" max="8706" width="43" customWidth="1"/>
    <col min="8707" max="8707" width="47.6640625" customWidth="1"/>
    <col min="8708" max="8708" width="26.5546875" customWidth="1"/>
    <col min="8709" max="8709" width="8.33203125" customWidth="1"/>
    <col min="8961" max="8961" width="4.33203125" customWidth="1"/>
    <col min="8962" max="8962" width="43" customWidth="1"/>
    <col min="8963" max="8963" width="47.6640625" customWidth="1"/>
    <col min="8964" max="8964" width="26.5546875" customWidth="1"/>
    <col min="8965" max="8965" width="8.33203125" customWidth="1"/>
    <col min="9217" max="9217" width="4.33203125" customWidth="1"/>
    <col min="9218" max="9218" width="43" customWidth="1"/>
    <col min="9219" max="9219" width="47.6640625" customWidth="1"/>
    <col min="9220" max="9220" width="26.5546875" customWidth="1"/>
    <col min="9221" max="9221" width="8.33203125" customWidth="1"/>
    <col min="9473" max="9473" width="4.33203125" customWidth="1"/>
    <col min="9474" max="9474" width="43" customWidth="1"/>
    <col min="9475" max="9475" width="47.6640625" customWidth="1"/>
    <col min="9476" max="9476" width="26.5546875" customWidth="1"/>
    <col min="9477" max="9477" width="8.33203125" customWidth="1"/>
    <col min="9729" max="9729" width="4.33203125" customWidth="1"/>
    <col min="9730" max="9730" width="43" customWidth="1"/>
    <col min="9731" max="9731" width="47.6640625" customWidth="1"/>
    <col min="9732" max="9732" width="26.5546875" customWidth="1"/>
    <col min="9733" max="9733" width="8.33203125" customWidth="1"/>
    <col min="9985" max="9985" width="4.33203125" customWidth="1"/>
    <col min="9986" max="9986" width="43" customWidth="1"/>
    <col min="9987" max="9987" width="47.6640625" customWidth="1"/>
    <col min="9988" max="9988" width="26.5546875" customWidth="1"/>
    <col min="9989" max="9989" width="8.33203125" customWidth="1"/>
    <col min="10241" max="10241" width="4.33203125" customWidth="1"/>
    <col min="10242" max="10242" width="43" customWidth="1"/>
    <col min="10243" max="10243" width="47.6640625" customWidth="1"/>
    <col min="10244" max="10244" width="26.5546875" customWidth="1"/>
    <col min="10245" max="10245" width="8.33203125" customWidth="1"/>
    <col min="10497" max="10497" width="4.33203125" customWidth="1"/>
    <col min="10498" max="10498" width="43" customWidth="1"/>
    <col min="10499" max="10499" width="47.6640625" customWidth="1"/>
    <col min="10500" max="10500" width="26.5546875" customWidth="1"/>
    <col min="10501" max="10501" width="8.33203125" customWidth="1"/>
    <col min="10753" max="10753" width="4.33203125" customWidth="1"/>
    <col min="10754" max="10754" width="43" customWidth="1"/>
    <col min="10755" max="10755" width="47.6640625" customWidth="1"/>
    <col min="10756" max="10756" width="26.5546875" customWidth="1"/>
    <col min="10757" max="10757" width="8.33203125" customWidth="1"/>
    <col min="11009" max="11009" width="4.33203125" customWidth="1"/>
    <col min="11010" max="11010" width="43" customWidth="1"/>
    <col min="11011" max="11011" width="47.6640625" customWidth="1"/>
    <col min="11012" max="11012" width="26.5546875" customWidth="1"/>
    <col min="11013" max="11013" width="8.33203125" customWidth="1"/>
    <col min="11265" max="11265" width="4.33203125" customWidth="1"/>
    <col min="11266" max="11266" width="43" customWidth="1"/>
    <col min="11267" max="11267" width="47.6640625" customWidth="1"/>
    <col min="11268" max="11268" width="26.5546875" customWidth="1"/>
    <col min="11269" max="11269" width="8.33203125" customWidth="1"/>
    <col min="11521" max="11521" width="4.33203125" customWidth="1"/>
    <col min="11522" max="11522" width="43" customWidth="1"/>
    <col min="11523" max="11523" width="47.6640625" customWidth="1"/>
    <col min="11524" max="11524" width="26.5546875" customWidth="1"/>
    <col min="11525" max="11525" width="8.33203125" customWidth="1"/>
    <col min="11777" max="11777" width="4.33203125" customWidth="1"/>
    <col min="11778" max="11778" width="43" customWidth="1"/>
    <col min="11779" max="11779" width="47.6640625" customWidth="1"/>
    <col min="11780" max="11780" width="26.5546875" customWidth="1"/>
    <col min="11781" max="11781" width="8.33203125" customWidth="1"/>
    <col min="12033" max="12033" width="4.33203125" customWidth="1"/>
    <col min="12034" max="12034" width="43" customWidth="1"/>
    <col min="12035" max="12035" width="47.6640625" customWidth="1"/>
    <col min="12036" max="12036" width="26.5546875" customWidth="1"/>
    <col min="12037" max="12037" width="8.33203125" customWidth="1"/>
    <col min="12289" max="12289" width="4.33203125" customWidth="1"/>
    <col min="12290" max="12290" width="43" customWidth="1"/>
    <col min="12291" max="12291" width="47.6640625" customWidth="1"/>
    <col min="12292" max="12292" width="26.5546875" customWidth="1"/>
    <col min="12293" max="12293" width="8.33203125" customWidth="1"/>
    <col min="12545" max="12545" width="4.33203125" customWidth="1"/>
    <col min="12546" max="12546" width="43" customWidth="1"/>
    <col min="12547" max="12547" width="47.6640625" customWidth="1"/>
    <col min="12548" max="12548" width="26.5546875" customWidth="1"/>
    <col min="12549" max="12549" width="8.33203125" customWidth="1"/>
    <col min="12801" max="12801" width="4.33203125" customWidth="1"/>
    <col min="12802" max="12802" width="43" customWidth="1"/>
    <col min="12803" max="12803" width="47.6640625" customWidth="1"/>
    <col min="12804" max="12804" width="26.5546875" customWidth="1"/>
    <col min="12805" max="12805" width="8.33203125" customWidth="1"/>
    <col min="13057" max="13057" width="4.33203125" customWidth="1"/>
    <col min="13058" max="13058" width="43" customWidth="1"/>
    <col min="13059" max="13059" width="47.6640625" customWidth="1"/>
    <col min="13060" max="13060" width="26.5546875" customWidth="1"/>
    <col min="13061" max="13061" width="8.33203125" customWidth="1"/>
    <col min="13313" max="13313" width="4.33203125" customWidth="1"/>
    <col min="13314" max="13314" width="43" customWidth="1"/>
    <col min="13315" max="13315" width="47.6640625" customWidth="1"/>
    <col min="13316" max="13316" width="26.5546875" customWidth="1"/>
    <col min="13317" max="13317" width="8.33203125" customWidth="1"/>
    <col min="13569" max="13569" width="4.33203125" customWidth="1"/>
    <col min="13570" max="13570" width="43" customWidth="1"/>
    <col min="13571" max="13571" width="47.6640625" customWidth="1"/>
    <col min="13572" max="13572" width="26.5546875" customWidth="1"/>
    <col min="13573" max="13573" width="8.33203125" customWidth="1"/>
    <col min="13825" max="13825" width="4.33203125" customWidth="1"/>
    <col min="13826" max="13826" width="43" customWidth="1"/>
    <col min="13827" max="13827" width="47.6640625" customWidth="1"/>
    <col min="13828" max="13828" width="26.5546875" customWidth="1"/>
    <col min="13829" max="13829" width="8.33203125" customWidth="1"/>
    <col min="14081" max="14081" width="4.33203125" customWidth="1"/>
    <col min="14082" max="14082" width="43" customWidth="1"/>
    <col min="14083" max="14083" width="47.6640625" customWidth="1"/>
    <col min="14084" max="14084" width="26.5546875" customWidth="1"/>
    <col min="14085" max="14085" width="8.33203125" customWidth="1"/>
    <col min="14337" max="14337" width="4.33203125" customWidth="1"/>
    <col min="14338" max="14338" width="43" customWidth="1"/>
    <col min="14339" max="14339" width="47.6640625" customWidth="1"/>
    <col min="14340" max="14340" width="26.5546875" customWidth="1"/>
    <col min="14341" max="14341" width="8.33203125" customWidth="1"/>
    <col min="14593" max="14593" width="4.33203125" customWidth="1"/>
    <col min="14594" max="14594" width="43" customWidth="1"/>
    <col min="14595" max="14595" width="47.6640625" customWidth="1"/>
    <col min="14596" max="14596" width="26.5546875" customWidth="1"/>
    <col min="14597" max="14597" width="8.33203125" customWidth="1"/>
    <col min="14849" max="14849" width="4.33203125" customWidth="1"/>
    <col min="14850" max="14850" width="43" customWidth="1"/>
    <col min="14851" max="14851" width="47.6640625" customWidth="1"/>
    <col min="14852" max="14852" width="26.5546875" customWidth="1"/>
    <col min="14853" max="14853" width="8.33203125" customWidth="1"/>
    <col min="15105" max="15105" width="4.33203125" customWidth="1"/>
    <col min="15106" max="15106" width="43" customWidth="1"/>
    <col min="15107" max="15107" width="47.6640625" customWidth="1"/>
    <col min="15108" max="15108" width="26.5546875" customWidth="1"/>
    <col min="15109" max="15109" width="8.33203125" customWidth="1"/>
    <col min="15361" max="15361" width="4.33203125" customWidth="1"/>
    <col min="15362" max="15362" width="43" customWidth="1"/>
    <col min="15363" max="15363" width="47.6640625" customWidth="1"/>
    <col min="15364" max="15364" width="26.5546875" customWidth="1"/>
    <col min="15365" max="15365" width="8.33203125" customWidth="1"/>
    <col min="15617" max="15617" width="4.33203125" customWidth="1"/>
    <col min="15618" max="15618" width="43" customWidth="1"/>
    <col min="15619" max="15619" width="47.6640625" customWidth="1"/>
    <col min="15620" max="15620" width="26.5546875" customWidth="1"/>
    <col min="15621" max="15621" width="8.33203125" customWidth="1"/>
    <col min="15873" max="15873" width="4.33203125" customWidth="1"/>
    <col min="15874" max="15874" width="43" customWidth="1"/>
    <col min="15875" max="15875" width="47.6640625" customWidth="1"/>
    <col min="15876" max="15876" width="26.5546875" customWidth="1"/>
    <col min="15877" max="15877" width="8.33203125" customWidth="1"/>
    <col min="16129" max="16129" width="4.33203125" customWidth="1"/>
    <col min="16130" max="16130" width="43" customWidth="1"/>
    <col min="16131" max="16131" width="47.6640625" customWidth="1"/>
    <col min="16132" max="16132" width="26.5546875" customWidth="1"/>
    <col min="16133" max="16133" width="8.33203125" customWidth="1"/>
  </cols>
  <sheetData>
    <row r="1" spans="1:14" ht="21" customHeight="1" x14ac:dyDescent="0.3">
      <c r="A1" s="31" t="s">
        <v>15</v>
      </c>
      <c r="B1" s="32"/>
      <c r="C1" s="32"/>
      <c r="D1" s="32"/>
    </row>
    <row r="2" spans="1:14" ht="19.95" customHeight="1" x14ac:dyDescent="0.3">
      <c r="A2" s="33" t="s">
        <v>74</v>
      </c>
      <c r="B2" s="34"/>
      <c r="C2" s="34"/>
      <c r="D2" s="34"/>
    </row>
    <row r="3" spans="1:14" ht="19.95" customHeight="1" x14ac:dyDescent="0.3">
      <c r="A3" s="29" t="s">
        <v>13</v>
      </c>
      <c r="B3" s="30"/>
      <c r="C3" s="30"/>
      <c r="D3" s="30"/>
      <c r="I3" s="35">
        <v>1</v>
      </c>
      <c r="J3" s="36">
        <v>0.15</v>
      </c>
    </row>
    <row r="4" spans="1:14" ht="82.8" customHeight="1" x14ac:dyDescent="0.3">
      <c r="A4" s="10" t="s">
        <v>12</v>
      </c>
      <c r="B4" s="10" t="s">
        <v>11</v>
      </c>
      <c r="C4" s="10" t="s">
        <v>10</v>
      </c>
      <c r="D4" s="10" t="s">
        <v>9</v>
      </c>
      <c r="E4" s="12" t="s">
        <v>75</v>
      </c>
      <c r="F4" s="12" t="s">
        <v>78</v>
      </c>
      <c r="G4" s="12" t="s">
        <v>81</v>
      </c>
      <c r="H4" s="13" t="s">
        <v>77</v>
      </c>
      <c r="I4" s="37" t="s">
        <v>80</v>
      </c>
      <c r="J4" s="37" t="s">
        <v>83</v>
      </c>
      <c r="K4" s="37" t="s">
        <v>84</v>
      </c>
      <c r="L4" s="37" t="s">
        <v>85</v>
      </c>
      <c r="M4" s="37" t="s">
        <v>86</v>
      </c>
      <c r="N4" s="38" t="s">
        <v>87</v>
      </c>
    </row>
    <row r="5" spans="1:14" ht="46.8" x14ac:dyDescent="0.3">
      <c r="A5" s="6">
        <v>1</v>
      </c>
      <c r="B5" s="11" t="s">
        <v>72</v>
      </c>
      <c r="C5" s="11" t="s">
        <v>73</v>
      </c>
      <c r="D5" s="11" t="s">
        <v>71</v>
      </c>
      <c r="E5" s="6">
        <f>[18]список!E9</f>
        <v>38</v>
      </c>
      <c r="F5" s="6">
        <f>[19]список!E9</f>
        <v>92</v>
      </c>
      <c r="G5" s="6">
        <f>[20]список!E9</f>
        <v>54</v>
      </c>
      <c r="H5" s="14">
        <f>AVERAGE(E5:G5)</f>
        <v>61.333333333333336</v>
      </c>
      <c r="I5" s="39">
        <f>SQRT(_xlfn.VAR.S(E5:G5))</f>
        <v>27.736858750286288</v>
      </c>
      <c r="J5" s="39">
        <f t="shared" ref="J5" si="0">I5/H5*100</f>
        <v>45.223139266771121</v>
      </c>
      <c r="K5" s="39">
        <f>MAX($I$3*I5,$J$3*H5)</f>
        <v>27.736858750286288</v>
      </c>
      <c r="L5" s="40" t="str">
        <f t="shared" ref="L5" si="1">CONCATENATE("&gt;",TEXT(H5-K5,"0.0"))</f>
        <v>&gt;33.6</v>
      </c>
      <c r="M5" s="40" t="str">
        <f t="shared" ref="M5" si="2">CONCATENATE("&lt;",TEXT(H5+K5,"0.0"))</f>
        <v>&lt;89.1</v>
      </c>
      <c r="N5" s="40">
        <f>AVERAGEIFS(E5:H5,E5:H5,L5,E5:H5,M5)</f>
        <v>51.111111111111114</v>
      </c>
    </row>
    <row r="6" spans="1:14" ht="15.6" hidden="1" x14ac:dyDescent="0.3">
      <c r="A6" s="6">
        <f>A5+1</f>
        <v>2</v>
      </c>
      <c r="B6" s="6"/>
      <c r="C6" s="6"/>
      <c r="D6" s="6"/>
    </row>
    <row r="7" spans="1:14" ht="15.6" hidden="1" x14ac:dyDescent="0.3">
      <c r="A7" s="6">
        <f t="shared" ref="A7:A34" si="3">A6+1</f>
        <v>3</v>
      </c>
      <c r="B7" s="6"/>
      <c r="C7" s="6"/>
      <c r="D7" s="6"/>
    </row>
    <row r="8" spans="1:14" ht="15.6" hidden="1" x14ac:dyDescent="0.3">
      <c r="A8" s="6">
        <f t="shared" si="3"/>
        <v>4</v>
      </c>
      <c r="B8" s="6"/>
      <c r="C8" s="6"/>
      <c r="D8" s="6"/>
    </row>
    <row r="9" spans="1:14" ht="15.6" hidden="1" x14ac:dyDescent="0.3">
      <c r="A9" s="6">
        <f t="shared" si="3"/>
        <v>5</v>
      </c>
      <c r="B9" s="6"/>
      <c r="C9" s="6"/>
      <c r="D9" s="6"/>
    </row>
    <row r="10" spans="1:14" ht="15.6" hidden="1" x14ac:dyDescent="0.3">
      <c r="A10" s="6">
        <f t="shared" si="3"/>
        <v>6</v>
      </c>
      <c r="B10" s="6"/>
      <c r="C10" s="6"/>
      <c r="D10" s="6"/>
    </row>
    <row r="11" spans="1:14" ht="15.6" hidden="1" x14ac:dyDescent="0.3">
      <c r="A11" s="6">
        <f t="shared" si="3"/>
        <v>7</v>
      </c>
      <c r="B11" s="6"/>
      <c r="C11" s="6"/>
      <c r="D11" s="6"/>
    </row>
    <row r="12" spans="1:14" ht="15.6" hidden="1" x14ac:dyDescent="0.3">
      <c r="A12" s="6">
        <f t="shared" si="3"/>
        <v>8</v>
      </c>
      <c r="B12" s="6"/>
      <c r="C12" s="6"/>
      <c r="D12" s="6"/>
    </row>
    <row r="13" spans="1:14" ht="15.6" hidden="1" x14ac:dyDescent="0.3">
      <c r="A13" s="6">
        <f t="shared" si="3"/>
        <v>9</v>
      </c>
      <c r="B13" s="6"/>
      <c r="C13" s="6"/>
      <c r="D13" s="6"/>
    </row>
    <row r="14" spans="1:14" ht="15.6" hidden="1" x14ac:dyDescent="0.3">
      <c r="A14" s="6">
        <f t="shared" si="3"/>
        <v>10</v>
      </c>
      <c r="B14" s="6"/>
      <c r="C14" s="6"/>
      <c r="D14" s="6"/>
    </row>
    <row r="15" spans="1:14" ht="15.6" hidden="1" x14ac:dyDescent="0.3">
      <c r="A15" s="6">
        <f t="shared" si="3"/>
        <v>11</v>
      </c>
      <c r="B15" s="6"/>
      <c r="C15" s="6"/>
      <c r="D15" s="6"/>
    </row>
    <row r="16" spans="1:14" ht="15.6" hidden="1" x14ac:dyDescent="0.3">
      <c r="A16" s="6">
        <f t="shared" si="3"/>
        <v>12</v>
      </c>
      <c r="B16" s="6"/>
      <c r="C16" s="6"/>
      <c r="D16" s="6"/>
    </row>
    <row r="17" spans="1:4" ht="15.6" hidden="1" x14ac:dyDescent="0.3">
      <c r="A17" s="6">
        <f t="shared" si="3"/>
        <v>13</v>
      </c>
      <c r="B17" s="6"/>
      <c r="C17" s="6"/>
      <c r="D17" s="6"/>
    </row>
    <row r="18" spans="1:4" ht="15.6" hidden="1" x14ac:dyDescent="0.3">
      <c r="A18" s="6">
        <f t="shared" si="3"/>
        <v>14</v>
      </c>
      <c r="B18" s="6"/>
      <c r="C18" s="6"/>
      <c r="D18" s="6"/>
    </row>
    <row r="19" spans="1:4" ht="15.6" hidden="1" x14ac:dyDescent="0.3">
      <c r="A19" s="6">
        <f t="shared" si="3"/>
        <v>15</v>
      </c>
      <c r="B19" s="6"/>
      <c r="C19" s="6"/>
      <c r="D19" s="6"/>
    </row>
    <row r="20" spans="1:4" ht="15.6" hidden="1" x14ac:dyDescent="0.3">
      <c r="A20" s="6">
        <f t="shared" si="3"/>
        <v>16</v>
      </c>
      <c r="B20" s="6"/>
      <c r="C20" s="6"/>
      <c r="D20" s="6"/>
    </row>
    <row r="21" spans="1:4" ht="15.6" hidden="1" x14ac:dyDescent="0.3">
      <c r="A21" s="6">
        <f t="shared" si="3"/>
        <v>17</v>
      </c>
      <c r="B21" s="6"/>
      <c r="C21" s="6"/>
      <c r="D21" s="6"/>
    </row>
    <row r="22" spans="1:4" ht="15.6" hidden="1" x14ac:dyDescent="0.3">
      <c r="A22" s="6">
        <f t="shared" si="3"/>
        <v>18</v>
      </c>
      <c r="B22" s="6"/>
      <c r="C22" s="6"/>
      <c r="D22" s="6"/>
    </row>
    <row r="23" spans="1:4" ht="15.6" hidden="1" x14ac:dyDescent="0.3">
      <c r="A23" s="6">
        <f t="shared" si="3"/>
        <v>19</v>
      </c>
      <c r="B23" s="6"/>
      <c r="C23" s="6"/>
      <c r="D23" s="6"/>
    </row>
    <row r="24" spans="1:4" ht="15.6" hidden="1" x14ac:dyDescent="0.3">
      <c r="A24" s="6">
        <f t="shared" si="3"/>
        <v>20</v>
      </c>
      <c r="B24" s="6"/>
      <c r="C24" s="6"/>
      <c r="D24" s="6"/>
    </row>
    <row r="25" spans="1:4" ht="15.6" hidden="1" x14ac:dyDescent="0.3">
      <c r="A25" s="6">
        <f t="shared" si="3"/>
        <v>21</v>
      </c>
      <c r="B25" s="6"/>
      <c r="C25" s="6"/>
      <c r="D25" s="6"/>
    </row>
    <row r="26" spans="1:4" ht="15.6" hidden="1" x14ac:dyDescent="0.3">
      <c r="A26" s="6">
        <f t="shared" si="3"/>
        <v>22</v>
      </c>
      <c r="B26" s="6"/>
      <c r="C26" s="6"/>
      <c r="D26" s="6"/>
    </row>
    <row r="27" spans="1:4" ht="15.6" hidden="1" x14ac:dyDescent="0.3">
      <c r="A27" s="6">
        <f t="shared" si="3"/>
        <v>23</v>
      </c>
      <c r="B27" s="6"/>
      <c r="C27" s="6"/>
      <c r="D27" s="6"/>
    </row>
    <row r="28" spans="1:4" ht="15.6" hidden="1" x14ac:dyDescent="0.3">
      <c r="A28" s="6">
        <f t="shared" si="3"/>
        <v>24</v>
      </c>
      <c r="B28" s="6"/>
      <c r="C28" s="6"/>
      <c r="D28" s="6"/>
    </row>
    <row r="29" spans="1:4" ht="15.6" hidden="1" x14ac:dyDescent="0.3">
      <c r="A29" s="6">
        <f t="shared" si="3"/>
        <v>25</v>
      </c>
      <c r="B29" s="6"/>
      <c r="C29" s="6"/>
      <c r="D29" s="6"/>
    </row>
    <row r="30" spans="1:4" ht="15.6" hidden="1" x14ac:dyDescent="0.3">
      <c r="A30" s="6">
        <f t="shared" si="3"/>
        <v>26</v>
      </c>
      <c r="B30" s="6"/>
      <c r="C30" s="6"/>
      <c r="D30" s="6"/>
    </row>
    <row r="31" spans="1:4" ht="15.6" hidden="1" x14ac:dyDescent="0.3">
      <c r="A31" s="6">
        <f t="shared" si="3"/>
        <v>27</v>
      </c>
      <c r="B31" s="6"/>
      <c r="C31" s="6"/>
      <c r="D31" s="6"/>
    </row>
    <row r="32" spans="1:4" ht="15.6" hidden="1" x14ac:dyDescent="0.3">
      <c r="A32" s="6">
        <f t="shared" si="3"/>
        <v>28</v>
      </c>
      <c r="B32" s="6"/>
      <c r="C32" s="6"/>
      <c r="D32" s="6"/>
    </row>
    <row r="33" spans="1:4" ht="15.6" hidden="1" x14ac:dyDescent="0.3">
      <c r="A33" s="6">
        <f t="shared" si="3"/>
        <v>29</v>
      </c>
      <c r="B33" s="6"/>
      <c r="C33" s="6"/>
      <c r="D33" s="6"/>
    </row>
    <row r="34" spans="1:4" ht="15.6" hidden="1" x14ac:dyDescent="0.3">
      <c r="A34" s="6">
        <f t="shared" si="3"/>
        <v>30</v>
      </c>
      <c r="B34" s="6"/>
      <c r="C34" s="6"/>
      <c r="D34" s="6"/>
    </row>
  </sheetData>
  <mergeCells count="3">
    <mergeCell ref="A3:D3"/>
    <mergeCell ref="A1:D1"/>
    <mergeCell ref="A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бак_нир</vt:lpstr>
      <vt:lpstr>бак_проект</vt:lpstr>
      <vt:lpstr>маг_нир</vt:lpstr>
      <vt:lpstr>маг_проект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Саинов Михаил Петрович</dc:creator>
  <cp:lastModifiedBy>Саинов Михаил Петрович</cp:lastModifiedBy>
  <dcterms:created xsi:type="dcterms:W3CDTF">2018-04-09T17:01:20Z</dcterms:created>
  <dcterms:modified xsi:type="dcterms:W3CDTF">2018-05-31T07:41:46Z</dcterms:modified>
</cp:coreProperties>
</file>