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3"/>
  </bookViews>
  <sheets>
    <sheet name="бак_нир" sheetId="1" r:id="rId1"/>
    <sheet name="бак_проект" sheetId="2" r:id="rId2"/>
    <sheet name="маг_проект" sheetId="3" r:id="rId3"/>
    <sheet name="маг_нир" sheetId="4" r:id="rId4"/>
    <sheet name="спец_нир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выбор" localSheetId="3">[1]скрыто!#REF!</definedName>
    <definedName name="выбор" localSheetId="4">[2]скрыто!#REF!</definedName>
    <definedName name="выбор">[3]скрыто!#REF!</definedName>
  </definedNames>
  <calcPr calcId="145621" iterateDelta="1E-4"/>
</workbook>
</file>

<file path=xl/calcChain.xml><?xml version="1.0" encoding="utf-8"?>
<calcChain xmlns="http://schemas.openxmlformats.org/spreadsheetml/2006/main">
  <c r="M6" i="4" l="1"/>
  <c r="N6" i="4" s="1"/>
  <c r="M7" i="4"/>
  <c r="O7" i="4" s="1"/>
  <c r="M8" i="4"/>
  <c r="N8" i="4" s="1"/>
  <c r="M9" i="4"/>
  <c r="N9" i="4"/>
  <c r="O9" i="4"/>
  <c r="M10" i="4"/>
  <c r="N10" i="4" s="1"/>
  <c r="M11" i="4"/>
  <c r="O11" i="4" s="1"/>
  <c r="N11" i="4"/>
  <c r="M12" i="4"/>
  <c r="O12" i="4" s="1"/>
  <c r="N12" i="4"/>
  <c r="M13" i="4"/>
  <c r="N13" i="4" s="1"/>
  <c r="M14" i="4"/>
  <c r="N14" i="4" s="1"/>
  <c r="M15" i="4"/>
  <c r="O15" i="4" s="1"/>
  <c r="M16" i="4"/>
  <c r="N16" i="4" s="1"/>
  <c r="O16" i="4"/>
  <c r="M17" i="4"/>
  <c r="O17" i="4" s="1"/>
  <c r="N17" i="4"/>
  <c r="M18" i="4"/>
  <c r="N18" i="4" s="1"/>
  <c r="M6" i="3"/>
  <c r="N6" i="3" s="1"/>
  <c r="M6" i="2"/>
  <c r="N6" i="2" s="1"/>
  <c r="M7" i="2"/>
  <c r="O7" i="2" s="1"/>
  <c r="M8" i="2"/>
  <c r="M9" i="2"/>
  <c r="M10" i="2"/>
  <c r="M11" i="2"/>
  <c r="O11" i="2" s="1"/>
  <c r="M12" i="2"/>
  <c r="N12" i="2" s="1"/>
  <c r="M13" i="2"/>
  <c r="N13" i="2" s="1"/>
  <c r="M14" i="2"/>
  <c r="N14" i="2" s="1"/>
  <c r="M15" i="2"/>
  <c r="O15" i="2" s="1"/>
  <c r="M16" i="2"/>
  <c r="N16" i="2" s="1"/>
  <c r="M17" i="2"/>
  <c r="N17" i="2" s="1"/>
  <c r="M18" i="2"/>
  <c r="N18" i="2" s="1"/>
  <c r="M19" i="2"/>
  <c r="O19" i="2" s="1"/>
  <c r="N8" i="2"/>
  <c r="N9" i="2"/>
  <c r="N10" i="2"/>
  <c r="N5" i="4"/>
  <c r="M6" i="1"/>
  <c r="N6" i="1" s="1"/>
  <c r="M7" i="1"/>
  <c r="O7" i="1" s="1"/>
  <c r="M8" i="1"/>
  <c r="N8" i="1" s="1"/>
  <c r="M9" i="1"/>
  <c r="O9" i="1" s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5" i="4"/>
  <c r="O5" i="4" s="1"/>
  <c r="M5" i="3"/>
  <c r="N5" i="3" s="1"/>
  <c r="M5" i="2"/>
  <c r="O5" i="2" s="1"/>
  <c r="M5" i="1"/>
  <c r="O5" i="1" s="1"/>
  <c r="M5" i="5"/>
  <c r="O5" i="5" s="1"/>
  <c r="N5" i="5" l="1"/>
  <c r="N7" i="4"/>
  <c r="O8" i="4"/>
  <c r="O13" i="4"/>
  <c r="N15" i="4"/>
  <c r="O5" i="3"/>
  <c r="N7" i="1"/>
  <c r="N9" i="1"/>
  <c r="N5" i="1"/>
  <c r="O8" i="1"/>
  <c r="O6" i="1"/>
  <c r="O18" i="4"/>
  <c r="O6" i="4"/>
  <c r="O14" i="4"/>
  <c r="O10" i="4"/>
  <c r="O6" i="3"/>
  <c r="O8" i="2"/>
  <c r="O9" i="2"/>
  <c r="N5" i="2"/>
  <c r="O13" i="2"/>
  <c r="N11" i="2"/>
  <c r="N15" i="2"/>
  <c r="O16" i="2"/>
  <c r="O17" i="2"/>
  <c r="O12" i="2"/>
  <c r="N7" i="2"/>
  <c r="N19" i="2"/>
  <c r="O6" i="2"/>
  <c r="O18" i="2"/>
  <c r="O14" i="2"/>
  <c r="O10" i="2"/>
  <c r="I11" i="2" l="1"/>
  <c r="I5" i="5" l="1"/>
  <c r="H5" i="5" l="1"/>
  <c r="G5" i="5" l="1"/>
  <c r="F5" i="5" l="1"/>
  <c r="E5" i="5" l="1"/>
  <c r="J5" i="5" s="1"/>
  <c r="K5" i="5" l="1"/>
  <c r="L5" i="5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H6" i="3"/>
  <c r="I6" i="3"/>
  <c r="I5" i="3"/>
  <c r="P5" i="5" l="1"/>
  <c r="H5" i="3"/>
  <c r="G6" i="3" l="1"/>
  <c r="G5" i="3"/>
  <c r="F6" i="3" l="1"/>
  <c r="F5" i="3"/>
  <c r="E6" i="3" l="1"/>
  <c r="J6" i="3" s="1"/>
  <c r="E5" i="3"/>
  <c r="J5" i="3" s="1"/>
  <c r="K6" i="3" l="1"/>
  <c r="L6" i="3" s="1"/>
  <c r="K5" i="3"/>
  <c r="L5" i="3" s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5" i="4"/>
  <c r="P6" i="3" l="1"/>
  <c r="P5" i="3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5" i="4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5" i="4"/>
  <c r="J26" i="4" l="1"/>
  <c r="K26" i="4"/>
  <c r="J14" i="4"/>
  <c r="K14" i="4" s="1"/>
  <c r="L14" i="4" s="1"/>
  <c r="J6" i="4"/>
  <c r="K6" i="4"/>
  <c r="L6" i="4" s="1"/>
  <c r="J29" i="4"/>
  <c r="K29" i="4" s="1"/>
  <c r="J25" i="4"/>
  <c r="K25" i="4"/>
  <c r="J21" i="4"/>
  <c r="K21" i="4" s="1"/>
  <c r="J17" i="4"/>
  <c r="K17" i="4"/>
  <c r="L17" i="4" s="1"/>
  <c r="J13" i="4"/>
  <c r="K13" i="4" s="1"/>
  <c r="L13" i="4" s="1"/>
  <c r="J9" i="4"/>
  <c r="K9" i="4"/>
  <c r="L9" i="4" s="1"/>
  <c r="J18" i="4"/>
  <c r="K18" i="4" s="1"/>
  <c r="L18" i="4" s="1"/>
  <c r="J5" i="4"/>
  <c r="J28" i="4"/>
  <c r="K28" i="4" s="1"/>
  <c r="J24" i="4"/>
  <c r="K24" i="4"/>
  <c r="J20" i="4"/>
  <c r="K20" i="4" s="1"/>
  <c r="J16" i="4"/>
  <c r="K16" i="4"/>
  <c r="L16" i="4" s="1"/>
  <c r="J12" i="4"/>
  <c r="K12" i="4" s="1"/>
  <c r="L12" i="4" s="1"/>
  <c r="J8" i="4"/>
  <c r="K8" i="4"/>
  <c r="L8" i="4" s="1"/>
  <c r="J30" i="4"/>
  <c r="K30" i="4" s="1"/>
  <c r="J22" i="4"/>
  <c r="K22" i="4"/>
  <c r="J10" i="4"/>
  <c r="K10" i="4" s="1"/>
  <c r="L10" i="4" s="1"/>
  <c r="J31" i="4"/>
  <c r="K31" i="4"/>
  <c r="J27" i="4"/>
  <c r="K27" i="4" s="1"/>
  <c r="J23" i="4"/>
  <c r="K23" i="4"/>
  <c r="J19" i="4"/>
  <c r="K19" i="4" s="1"/>
  <c r="J15" i="4"/>
  <c r="K15" i="4"/>
  <c r="L15" i="4" s="1"/>
  <c r="J11" i="4"/>
  <c r="K11" i="4" s="1"/>
  <c r="L11" i="4" s="1"/>
  <c r="J7" i="4"/>
  <c r="K7" i="4"/>
  <c r="L7" i="4" s="1"/>
  <c r="E6" i="2"/>
  <c r="J6" i="2" s="1"/>
  <c r="F6" i="2"/>
  <c r="G6" i="2"/>
  <c r="H6" i="2"/>
  <c r="I6" i="2"/>
  <c r="E7" i="2"/>
  <c r="J7" i="2" s="1"/>
  <c r="F7" i="2"/>
  <c r="G7" i="2"/>
  <c r="H7" i="2"/>
  <c r="I7" i="2"/>
  <c r="E8" i="2"/>
  <c r="F8" i="2"/>
  <c r="G8" i="2"/>
  <c r="H8" i="2"/>
  <c r="I8" i="2"/>
  <c r="E9" i="2"/>
  <c r="J9" i="2" s="1"/>
  <c r="F9" i="2"/>
  <c r="G9" i="2"/>
  <c r="H9" i="2"/>
  <c r="I9" i="2"/>
  <c r="E10" i="2"/>
  <c r="J10" i="2" s="1"/>
  <c r="F10" i="2"/>
  <c r="G10" i="2"/>
  <c r="H10" i="2"/>
  <c r="I10" i="2"/>
  <c r="E11" i="2"/>
  <c r="F11" i="2"/>
  <c r="G11" i="2"/>
  <c r="H11" i="2"/>
  <c r="E12" i="2"/>
  <c r="K12" i="2" s="1"/>
  <c r="L12" i="2" s="1"/>
  <c r="F12" i="2"/>
  <c r="G12" i="2"/>
  <c r="J12" i="2" s="1"/>
  <c r="H12" i="2"/>
  <c r="I12" i="2"/>
  <c r="E13" i="2"/>
  <c r="J13" i="2" s="1"/>
  <c r="F13" i="2"/>
  <c r="G13" i="2"/>
  <c r="H13" i="2"/>
  <c r="I13" i="2"/>
  <c r="E14" i="2"/>
  <c r="J14" i="2" s="1"/>
  <c r="F14" i="2"/>
  <c r="G14" i="2"/>
  <c r="H14" i="2"/>
  <c r="I14" i="2"/>
  <c r="E15" i="2"/>
  <c r="J15" i="2" s="1"/>
  <c r="F15" i="2"/>
  <c r="G15" i="2"/>
  <c r="H15" i="2"/>
  <c r="I15" i="2"/>
  <c r="E16" i="2"/>
  <c r="F16" i="2"/>
  <c r="G16" i="2"/>
  <c r="H16" i="2"/>
  <c r="I16" i="2"/>
  <c r="E17" i="2"/>
  <c r="F17" i="2"/>
  <c r="J17" i="2" s="1"/>
  <c r="G17" i="2"/>
  <c r="H17" i="2"/>
  <c r="I17" i="2"/>
  <c r="E18" i="2"/>
  <c r="J18" i="2" s="1"/>
  <c r="F18" i="2"/>
  <c r="G18" i="2"/>
  <c r="H18" i="2"/>
  <c r="I18" i="2"/>
  <c r="E19" i="2"/>
  <c r="J19" i="2" s="1"/>
  <c r="F19" i="2"/>
  <c r="G19" i="2"/>
  <c r="H19" i="2"/>
  <c r="I19" i="2"/>
  <c r="I5" i="2"/>
  <c r="P11" i="4" l="1"/>
  <c r="P12" i="4"/>
  <c r="P7" i="4"/>
  <c r="P15" i="4"/>
  <c r="P8" i="4"/>
  <c r="P16" i="4"/>
  <c r="K5" i="4"/>
  <c r="L5" i="4" s="1"/>
  <c r="P9" i="4"/>
  <c r="P17" i="4"/>
  <c r="P6" i="4"/>
  <c r="K17" i="2"/>
  <c r="L17" i="2" s="1"/>
  <c r="P12" i="2"/>
  <c r="K9" i="2"/>
  <c r="L9" i="2" s="1"/>
  <c r="K6" i="2"/>
  <c r="L6" i="2" s="1"/>
  <c r="K13" i="2"/>
  <c r="L13" i="2" s="1"/>
  <c r="K7" i="2"/>
  <c r="L7" i="2" s="1"/>
  <c r="K19" i="2"/>
  <c r="L19" i="2" s="1"/>
  <c r="K15" i="2"/>
  <c r="L15" i="2" s="1"/>
  <c r="K14" i="2"/>
  <c r="L14" i="2" s="1"/>
  <c r="K18" i="2"/>
  <c r="L18" i="2" s="1"/>
  <c r="J16" i="2"/>
  <c r="K10" i="2"/>
  <c r="L10" i="2" s="1"/>
  <c r="J8" i="2"/>
  <c r="K8" i="2" s="1"/>
  <c r="L8" i="2" s="1"/>
  <c r="J11" i="2"/>
  <c r="K11" i="2"/>
  <c r="L11" i="2" s="1"/>
  <c r="H5" i="2"/>
  <c r="P13" i="4" l="1"/>
  <c r="P14" i="4"/>
  <c r="P18" i="4"/>
  <c r="P10" i="4"/>
  <c r="P5" i="4"/>
  <c r="P6" i="2"/>
  <c r="P10" i="2"/>
  <c r="P19" i="2"/>
  <c r="P13" i="2"/>
  <c r="P15" i="2"/>
  <c r="K16" i="2"/>
  <c r="L16" i="2" s="1"/>
  <c r="P8" i="2"/>
  <c r="P9" i="2"/>
  <c r="P14" i="2"/>
  <c r="P11" i="2"/>
  <c r="G5" i="2"/>
  <c r="F5" i="2"/>
  <c r="P18" i="2" l="1"/>
  <c r="P17" i="2"/>
  <c r="P7" i="2"/>
  <c r="E5" i="2"/>
  <c r="J5" i="2" s="1"/>
  <c r="K5" i="2" l="1"/>
  <c r="L5" i="2" s="1"/>
  <c r="P16" i="2"/>
  <c r="I6" i="1"/>
  <c r="I7" i="1"/>
  <c r="I8" i="1"/>
  <c r="I9" i="1"/>
  <c r="I5" i="1"/>
  <c r="P5" i="2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E6" i="1"/>
  <c r="F6" i="1"/>
  <c r="G6" i="1"/>
  <c r="H6" i="1"/>
  <c r="J6" i="1" s="1"/>
  <c r="E7" i="1"/>
  <c r="K7" i="1" s="1"/>
  <c r="L7" i="1" s="1"/>
  <c r="F7" i="1"/>
  <c r="G7" i="1"/>
  <c r="H7" i="1"/>
  <c r="J7" i="1" s="1"/>
  <c r="E8" i="1"/>
  <c r="F8" i="1"/>
  <c r="G8" i="1"/>
  <c r="H8" i="1"/>
  <c r="J8" i="1" s="1"/>
  <c r="E9" i="1"/>
  <c r="K9" i="1" s="1"/>
  <c r="L9" i="1" s="1"/>
  <c r="F9" i="1"/>
  <c r="G9" i="1"/>
  <c r="H9" i="1"/>
  <c r="J9" i="1" s="1"/>
  <c r="H5" i="1"/>
  <c r="G5" i="1"/>
  <c r="F5" i="1"/>
  <c r="E5" i="1"/>
  <c r="K5" i="1" l="1"/>
  <c r="L5" i="1" s="1"/>
  <c r="J5" i="1"/>
  <c r="P9" i="1"/>
  <c r="P7" i="1"/>
  <c r="K8" i="1"/>
  <c r="L8" i="1" s="1"/>
  <c r="K6" i="1"/>
  <c r="L6" i="1" s="1"/>
  <c r="A6" i="5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P5" i="1" l="1"/>
  <c r="P8" i="1"/>
  <c r="P6" i="1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6" i="1"/>
</calcChain>
</file>

<file path=xl/sharedStrings.xml><?xml version="1.0" encoding="utf-8"?>
<sst xmlns="http://schemas.openxmlformats.org/spreadsheetml/2006/main" count="206" uniqueCount="106">
  <si>
    <t>Автомобильные дороги</t>
  </si>
  <si>
    <t>научно-исследовательская работа бакалавра</t>
  </si>
  <si>
    <t>РЕЗУЛЬТАТЫ ЭКСПЕРТИЗЫ</t>
  </si>
  <si>
    <t>№</t>
  </si>
  <si>
    <t>Фамилия Имя Отчество участника</t>
  </si>
  <si>
    <t>Тема ВКР</t>
  </si>
  <si>
    <t>ВУЗ (сокращённо)</t>
  </si>
  <si>
    <t>Сударкина Валерия Андреевна</t>
  </si>
  <si>
    <t>Расчет накопления усталостных разрушений дорожных конструкций магистральных дорог</t>
  </si>
  <si>
    <t>Донской ГТУ</t>
  </si>
  <si>
    <t>Асланян Григорий Владимирович</t>
  </si>
  <si>
    <t>Диагностика состояния автомобильной дороги М-4 «Дон» на сетевом уровне</t>
  </si>
  <si>
    <t>Валеева Гузель Ринатовна</t>
  </si>
  <si>
    <t>Проект улицы районного значения в г. Казани</t>
  </si>
  <si>
    <t>Казанский ГАСУ</t>
  </si>
  <si>
    <t>Харина Мария Сергеевна</t>
  </si>
  <si>
    <t>Диагностика и мониторинг дорожной одежды с фрагментированным цементобетонным основанием</t>
  </si>
  <si>
    <t>Тюменский ИУ</t>
  </si>
  <si>
    <t>Черников Андрей Владимирович</t>
  </si>
  <si>
    <t>Надёжность усиленного накладной плитой плитного пролётного строения автодорожного моста</t>
  </si>
  <si>
    <t>Воронежский ГТУ</t>
  </si>
  <si>
    <t>проектная работа бакалавра</t>
  </si>
  <si>
    <t>Биктемиров Рафаэль Ильдарович</t>
  </si>
  <si>
    <t>Строительство автомобильной дороги н.п. Согдионтон – н.п. Горно-Чуйский в Иркутской области</t>
  </si>
  <si>
    <t>Гайкова Виктория Николаевна</t>
  </si>
  <si>
    <t>Проектирование и строительство автомобильной дороги Саранпауль-Ломбовож с цехом по производству водопропускных дорожных железобетонных труб</t>
  </si>
  <si>
    <t>Новосибирский ГАСУ</t>
  </si>
  <si>
    <t>Карагодин Сергей Дмитриевич</t>
  </si>
  <si>
    <t>Комплексный проект по строительству участка автомобильной дороги Клины – Дурдино с производством дорожных плит</t>
  </si>
  <si>
    <t>Минаев Максим Алексеевич</t>
  </si>
  <si>
    <t>Проект участка автомобильной дороги ст-ца Нижегородская – пос. Мезмай – Лагонаки в Апшеронском районе Краснодарского края</t>
  </si>
  <si>
    <t>Волгоградский ГТУ</t>
  </si>
  <si>
    <t>Мирошников Павел Алексеевич</t>
  </si>
  <si>
    <t>Проект строительства автомобильной дороги Подъезд к аэропорту «Южный» в г. Ростов-на-Дону.</t>
  </si>
  <si>
    <t>Сафин Динар Рустамович</t>
  </si>
  <si>
    <t>Проект автомобильной дороги Большие Яки – Уразла – Утянгуш в Зеленодольском районе Республики.</t>
  </si>
  <si>
    <t>Семин Андрей Сергеевич</t>
  </si>
  <si>
    <t>Строительство прямоугольной железобетонной трубы</t>
  </si>
  <si>
    <t>Пензенский ГУАС</t>
  </si>
  <si>
    <t>Скрылёв Григорий Васильевич</t>
  </si>
  <si>
    <t>Проектирование автодорожного моста в Волгоградской области</t>
  </si>
  <si>
    <t>Степанов Дмитрий Эдуардович</t>
  </si>
  <si>
    <t xml:space="preserve">Ремонт автомобильной дороги  н.п. Актюбинский – н.п. Алферовка в Азнакаевском районе Республики Татарстан: Технология утилизации отходов нефтяной промышленности для дорожно-строительных материалов </t>
  </si>
  <si>
    <t>Султангирова Айназ Айратовна</t>
  </si>
  <si>
    <t>Проектирование пешеходного путепровода через улицу Танковая в г. Казань</t>
  </si>
  <si>
    <t>Чаплов Адель Андреевич</t>
  </si>
  <si>
    <t>Проект реконструкции моста через реку Черемшан на км 1+220 автодороги: «подъезд к селу Давликеево» в Апастовском районе РТ</t>
  </si>
  <si>
    <t>Чефранова Вероника Владимировна</t>
  </si>
  <si>
    <t>Проект строительства транспортной развязки на пересечении улиц Мельникайте - 50 лет Октября, г. Тюмень</t>
  </si>
  <si>
    <t>Шамсиев Данис Илгизович</t>
  </si>
  <si>
    <t>Содержание участка автомобильной дороги (н.п. Актаныш - н.п. Муслюмово) – н.п. Миннярово в Республике Татарстан</t>
  </si>
  <si>
    <t>Шигабутдинов Тимур Ринатович</t>
  </si>
  <si>
    <t>Проект организации строительства надземного пешеходного перехода через трамвайные пути на проспекте Победы в г. Казани.</t>
  </si>
  <si>
    <t>Янкин Георгий Дмитриевич</t>
  </si>
  <si>
    <t>Моделирование дорожно-строительных процессов устройства дорожной одежды автомобильной дороги Исетск-Упорово</t>
  </si>
  <si>
    <t>проектная работа магистра</t>
  </si>
  <si>
    <t>Каримов Салават Азатович</t>
  </si>
  <si>
    <t>Разработка технологии строительства автомобильных дорог с применением материалов на основе нефтяного шлама</t>
  </si>
  <si>
    <t>Сергеева Регина Сергеевна</t>
  </si>
  <si>
    <t>Разработка способов оценки остаточного ресурса пролетных строений автодорожных мостов</t>
  </si>
  <si>
    <t>магистерская диссертация</t>
  </si>
  <si>
    <t>Ананьев Андрей Алексеевич</t>
  </si>
  <si>
    <t>Исследование напряженно-деформированного состояния полипропиленовых водопропускных труб в теле земляного полотна автомобильной дороги</t>
  </si>
  <si>
    <t>Асадуллина Алина Рамилевна</t>
  </si>
  <si>
    <t>Модификация щебеночно-песчаных смесей, обработанных портландцементом, пластифицирующими ПАВ для дорожных одежд</t>
  </si>
  <si>
    <t>Буваджинов Мерген Эдуардович</t>
  </si>
  <si>
    <t>Сооружение земляного полотна из грунтов повышенной плотности в республике Калмыкия</t>
  </si>
  <si>
    <t>Ильиных (Попова) Ирина Александровна</t>
  </si>
  <si>
    <t>Расчетный анализ несущей способности плиты проезжей части типового балочного пролетного строения железобетонного моста</t>
  </si>
  <si>
    <t>Каримов  Джамолиддин  Мехруббонович</t>
  </si>
  <si>
    <t xml:space="preserve">Применение способов переработки отходов бурения в дорожном строительстве </t>
  </si>
  <si>
    <t>Котеленец Мария Владимировна</t>
  </si>
  <si>
    <t>Исследование влияния параметров автоматизированной системы управления дорожного движения на Московском шоссе г.о.Самара</t>
  </si>
  <si>
    <t>Самарский ГТУ</t>
  </si>
  <si>
    <t>Макаров Александр Николаевич</t>
  </si>
  <si>
    <t>Защита от транспортного шума с помощью акустических ограждений</t>
  </si>
  <si>
    <t>Мустафин Марс Марселевич</t>
  </si>
  <si>
    <t>«Проектирование левоповоротных съездов транспортных развязок типа «Клеверный лист» с применением переходных кривых переменной скорости VGV_Kurve»</t>
  </si>
  <si>
    <t>Насифуллин Роман Рифович</t>
  </si>
  <si>
    <t>Модифицированный серный бетон для производства изделий дорожного назначения</t>
  </si>
  <si>
    <t>Никонов Константин Сергеевич</t>
  </si>
  <si>
    <t xml:space="preserve"> Исследование применение струйно-инъекционного метода ямочного ремонта асфальтобетонного покрытия при пониженных температурах</t>
  </si>
  <si>
    <t>Овчинцев Андрей Михайлович</t>
  </si>
  <si>
    <t>Проектирование мини кольцевых пересечений на улично-дорожной сети населенных пунктов (на примере г. Волгограда)</t>
  </si>
  <si>
    <t>Соколова Аполинария Александровна</t>
  </si>
  <si>
    <t>Применение промороженных самовозобновляемых оснований при строительстве водопропускных труб на слабых грунтах</t>
  </si>
  <si>
    <t>Худоконенко Антон Александрович</t>
  </si>
  <si>
    <t>Пористо-мастичные асфальтобетонные смеси для устройства слоев износа</t>
  </si>
  <si>
    <t>Юрин Сергей Александрович</t>
  </si>
  <si>
    <t>Нормирование и контроль расчетных показателей глинистых грунтов в условиях Кемеровской области</t>
  </si>
  <si>
    <t>Кузбасский ГТУ</t>
  </si>
  <si>
    <t>научно-исследовательская работа специалиста</t>
  </si>
  <si>
    <t>Васильев Рушан Александрович</t>
  </si>
  <si>
    <t>Композиционные смеси для устройства тонкослойных слоев покрытий, обладающие высокими эксплуатационными характеристиками. I часть разработка составов композиционных смесей</t>
  </si>
  <si>
    <t>ВолгГТУ</t>
  </si>
  <si>
    <t>ДГТУ</t>
  </si>
  <si>
    <t>КазГАСУ</t>
  </si>
  <si>
    <t>СГТУ</t>
  </si>
  <si>
    <t>среднее</t>
  </si>
  <si>
    <t>отклон.</t>
  </si>
  <si>
    <t>ТИУ</t>
  </si>
  <si>
    <t>коэф.вар.</t>
  </si>
  <si>
    <t>условие1</t>
  </si>
  <si>
    <t>условие2</t>
  </si>
  <si>
    <t>среднее коррект.</t>
  </si>
  <si>
    <t>ограничение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</si>
</sst>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6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1"/>
    <xf numFmtId="0" fontId="5" fillId="3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 wrapText="1"/>
    </xf>
    <xf numFmtId="164" fontId="11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 wrapText="1"/>
    </xf>
    <xf numFmtId="164" fontId="12" fillId="0" borderId="1" xfId="0" applyNumberFormat="1" applyFont="1" applyBorder="1" applyAlignment="1">
      <alignment horizontal="center" vertical="center"/>
    </xf>
    <xf numFmtId="164" fontId="6" fillId="0" borderId="9" xfId="2" applyNumberFormat="1" applyFont="1" applyFill="1" applyBorder="1" applyAlignment="1">
      <alignment horizontal="center" vertical="center" wrapText="1"/>
    </xf>
    <xf numFmtId="164" fontId="6" fillId="2" borderId="9" xfId="2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5;&#1080;&#1088;_&#1044;&#1043;&#1058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7;&#1088;&#1086;&#1077;&#1082;&#1090;_&#1044;&#1043;&#1058;&#1059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7;&#1088;&#1086;&#1077;&#1082;&#1090;_&#1050;&#1043;&#1040;&#1057;&#1059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7;&#1088;&#1086;&#1077;&#1082;&#1090;_&#1057;&#1043;&#1058;&#1059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7;&#1088;&#1086;&#1077;&#1082;&#1090;_&#1058;&#1048;&#1059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7;&#1088;&#1086;&#1077;&#1082;&#1090;_&#1042;&#1086;&#1083;&#1075;&#1043;&#1058;&#105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7;&#1088;&#1086;&#1077;&#1082;&#1090;_&#1044;&#1043;&#1058;&#1059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7;&#1088;&#1086;&#1077;&#1082;&#1090;_&#1050;&#1043;&#1040;&#1057;&#105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7;&#1088;&#1086;&#1077;&#1082;&#1090;_&#1057;&#1043;&#1058;&#105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7;&#1088;&#1086;&#1077;&#1082;&#1090;_&#1058;&#1048;&#1059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5;&#1080;&#1088;_&#1042;&#1086;&#1083;&#1075;&#1043;&#1058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9;&#1087;&#1077;&#1094;_&#1085;&#1080;&#1088;_&#1050;&#1043;&#1040;&#1057;&#1059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5;&#1080;&#1088;_&#1050;&#1043;&#1040;&#1057;&#105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4;&#1072;&#1075;_&#1085;&#1080;&#1088;_&#1058;&#1048;&#1059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9;&#1087;&#1077;&#1094;_&#1085;&#1080;&#1088;_&#1042;&#1086;&#1083;&#1075;&#1043;&#1058;&#1059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9;&#1087;&#1077;&#1094;_&#1085;&#1080;&#1088;_&#1044;&#1043;&#1058;&#1059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9;&#1087;&#1077;&#1094;_&#1085;&#1080;&#1088;_&#1057;&#1043;&#1058;&#105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89;&#1087;&#1077;&#1094;_&#1085;&#1080;&#1088;_&#1058;&#1048;&#105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2;&#1054;/&#1042;&#1057;&#1054;/2018/&#1054;&#1062;&#1045;&#1053;&#1050;&#1048;/&#1041;&#1083;&#1072;&#1085;&#1082;&#1080;/&#1040;&#1044;/&#1040;&#1044;_&#1073;&#1072;&#1082;_&#1085;&#1080;&#10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5;&#1080;&#1088;_&#1042;&#1086;&#1083;&#1075;&#1043;&#1058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5;&#1080;&#1088;_&#1044;&#1043;&#1058;&#105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5;&#1080;&#1088;_&#1050;&#1043;&#1040;&#1057;&#105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5;&#1080;&#1088;_&#1057;&#1043;&#1058;&#1059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5;&#1080;&#1088;_&#1058;&#1048;&#1059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44;_&#1073;&#1072;&#1082;_&#1087;&#1088;&#1086;&#1077;&#1082;&#1090;_&#1042;&#1086;&#1083;&#1075;&#1043;&#1058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77</v>
          </cell>
        </row>
        <row r="10">
          <cell r="E10">
            <v>100</v>
          </cell>
        </row>
        <row r="11">
          <cell r="E11">
            <v>84</v>
          </cell>
        </row>
        <row r="12">
          <cell r="E12">
            <v>67</v>
          </cell>
        </row>
        <row r="13">
          <cell r="E13">
            <v>66</v>
          </cell>
        </row>
        <row r="14">
          <cell r="E14">
            <v>70</v>
          </cell>
        </row>
        <row r="15">
          <cell r="E15">
            <v>44</v>
          </cell>
        </row>
        <row r="16">
          <cell r="E16">
            <v>68</v>
          </cell>
        </row>
        <row r="17">
          <cell r="E17">
            <v>86</v>
          </cell>
        </row>
        <row r="18">
          <cell r="E18">
            <v>62</v>
          </cell>
        </row>
        <row r="19">
          <cell r="E19">
            <v>82</v>
          </cell>
        </row>
        <row r="20">
          <cell r="E20">
            <v>84</v>
          </cell>
        </row>
        <row r="21">
          <cell r="E21">
            <v>86</v>
          </cell>
        </row>
        <row r="22">
          <cell r="E22">
            <v>42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49</v>
          </cell>
        </row>
        <row r="10">
          <cell r="E10">
            <v>64</v>
          </cell>
        </row>
        <row r="11">
          <cell r="E11">
            <v>62</v>
          </cell>
        </row>
        <row r="12">
          <cell r="E12">
            <v>68</v>
          </cell>
        </row>
        <row r="13">
          <cell r="E13">
            <v>62</v>
          </cell>
        </row>
        <row r="14">
          <cell r="E14">
            <v>92</v>
          </cell>
        </row>
        <row r="15">
          <cell r="E15">
            <v>72</v>
          </cell>
        </row>
        <row r="16">
          <cell r="E16">
            <v>80</v>
          </cell>
        </row>
        <row r="17">
          <cell r="E17">
            <v>76</v>
          </cell>
        </row>
        <row r="18">
          <cell r="E18">
            <v>90</v>
          </cell>
        </row>
        <row r="19">
          <cell r="E19">
            <v>86</v>
          </cell>
        </row>
        <row r="20">
          <cell r="E20">
            <v>90</v>
          </cell>
        </row>
        <row r="21">
          <cell r="E21">
            <v>78</v>
          </cell>
        </row>
        <row r="22">
          <cell r="E22">
            <v>84</v>
          </cell>
        </row>
        <row r="23">
          <cell r="E23">
            <v>86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71</v>
          </cell>
        </row>
        <row r="10">
          <cell r="E10">
            <v>49</v>
          </cell>
        </row>
        <row r="11">
          <cell r="E11">
            <v>52</v>
          </cell>
        </row>
        <row r="12">
          <cell r="E12">
            <v>72</v>
          </cell>
        </row>
        <row r="13">
          <cell r="E13">
            <v>78</v>
          </cell>
        </row>
        <row r="14">
          <cell r="E14">
            <v>92</v>
          </cell>
        </row>
        <row r="15">
          <cell r="E15">
            <v>61</v>
          </cell>
        </row>
        <row r="16">
          <cell r="E16">
            <v>68</v>
          </cell>
        </row>
        <row r="17">
          <cell r="E17">
            <v>92</v>
          </cell>
        </row>
        <row r="18">
          <cell r="E18">
            <v>41</v>
          </cell>
        </row>
        <row r="19">
          <cell r="E19">
            <v>76</v>
          </cell>
        </row>
        <row r="20">
          <cell r="E20">
            <v>55</v>
          </cell>
        </row>
        <row r="21">
          <cell r="E21">
            <v>94</v>
          </cell>
        </row>
        <row r="22">
          <cell r="E22">
            <v>94</v>
          </cell>
        </row>
        <row r="23">
          <cell r="E23">
            <v>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79</v>
          </cell>
        </row>
        <row r="10">
          <cell r="E10">
            <v>95</v>
          </cell>
        </row>
        <row r="11">
          <cell r="E11">
            <v>91</v>
          </cell>
        </row>
        <row r="12">
          <cell r="E12">
            <v>89</v>
          </cell>
        </row>
        <row r="13">
          <cell r="E13">
            <v>91</v>
          </cell>
        </row>
        <row r="14">
          <cell r="E14">
            <v>82</v>
          </cell>
        </row>
        <row r="15">
          <cell r="E15">
            <v>85</v>
          </cell>
        </row>
        <row r="16">
          <cell r="E16">
            <v>77</v>
          </cell>
        </row>
        <row r="17">
          <cell r="E17">
            <v>88</v>
          </cell>
        </row>
        <row r="18">
          <cell r="E18">
            <v>80</v>
          </cell>
        </row>
        <row r="19">
          <cell r="E19">
            <v>79</v>
          </cell>
        </row>
        <row r="20">
          <cell r="E20">
            <v>87</v>
          </cell>
        </row>
        <row r="21">
          <cell r="E21">
            <v>87</v>
          </cell>
        </row>
        <row r="22">
          <cell r="E22">
            <v>83</v>
          </cell>
        </row>
        <row r="23">
          <cell r="E23">
            <v>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36</v>
          </cell>
        </row>
        <row r="10">
          <cell r="E10">
            <v>50</v>
          </cell>
        </row>
        <row r="11">
          <cell r="E11">
            <v>21</v>
          </cell>
        </row>
        <row r="12">
          <cell r="E12">
            <v>44</v>
          </cell>
        </row>
        <row r="13">
          <cell r="E13">
            <v>82</v>
          </cell>
        </row>
        <row r="14">
          <cell r="E14">
            <v>74</v>
          </cell>
        </row>
        <row r="15">
          <cell r="E15">
            <v>36</v>
          </cell>
        </row>
        <row r="16">
          <cell r="E16">
            <v>52</v>
          </cell>
        </row>
        <row r="17">
          <cell r="E17">
            <v>70</v>
          </cell>
        </row>
        <row r="18">
          <cell r="E18">
            <v>88</v>
          </cell>
        </row>
        <row r="19">
          <cell r="E19">
            <v>66</v>
          </cell>
        </row>
        <row r="20">
          <cell r="E20">
            <v>88</v>
          </cell>
        </row>
        <row r="21">
          <cell r="E21">
            <v>44</v>
          </cell>
        </row>
        <row r="22">
          <cell r="E22">
            <v>74</v>
          </cell>
        </row>
        <row r="23">
          <cell r="E23">
            <v>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90</v>
          </cell>
        </row>
        <row r="10">
          <cell r="E10">
            <v>78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72</v>
          </cell>
        </row>
        <row r="10">
          <cell r="E10">
            <v>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100</v>
          </cell>
        </row>
        <row r="10">
          <cell r="E10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100</v>
          </cell>
        </row>
        <row r="10">
          <cell r="E10">
            <v>100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70</v>
          </cell>
        </row>
        <row r="10">
          <cell r="E10">
            <v>56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80</v>
          </cell>
        </row>
        <row r="10">
          <cell r="E10">
            <v>90</v>
          </cell>
        </row>
        <row r="11">
          <cell r="E11">
            <v>64</v>
          </cell>
        </row>
        <row r="12">
          <cell r="E12">
            <v>48</v>
          </cell>
        </row>
        <row r="13">
          <cell r="E13">
            <v>52</v>
          </cell>
        </row>
        <row r="14">
          <cell r="E14">
            <v>56</v>
          </cell>
        </row>
        <row r="15">
          <cell r="E15">
            <v>48</v>
          </cell>
        </row>
        <row r="16">
          <cell r="E16">
            <v>56</v>
          </cell>
        </row>
        <row r="17">
          <cell r="E17">
            <v>56</v>
          </cell>
        </row>
        <row r="18">
          <cell r="E18">
            <v>52</v>
          </cell>
        </row>
        <row r="19">
          <cell r="E19">
            <v>62</v>
          </cell>
        </row>
        <row r="20">
          <cell r="E20">
            <v>60</v>
          </cell>
        </row>
        <row r="21">
          <cell r="E21">
            <v>60</v>
          </cell>
        </row>
        <row r="22">
          <cell r="E22">
            <v>48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100</v>
          </cell>
        </row>
        <row r="10">
          <cell r="E10">
            <v>100</v>
          </cell>
        </row>
        <row r="11">
          <cell r="E11">
            <v>90</v>
          </cell>
        </row>
        <row r="12">
          <cell r="E12">
            <v>50</v>
          </cell>
        </row>
        <row r="13">
          <cell r="E13">
            <v>73</v>
          </cell>
        </row>
        <row r="14">
          <cell r="E14">
            <v>58</v>
          </cell>
        </row>
        <row r="15">
          <cell r="E15">
            <v>100</v>
          </cell>
        </row>
        <row r="16">
          <cell r="E16">
            <v>100</v>
          </cell>
        </row>
        <row r="17">
          <cell r="E17">
            <v>100</v>
          </cell>
        </row>
        <row r="18">
          <cell r="E18">
            <v>100</v>
          </cell>
        </row>
        <row r="19">
          <cell r="E19">
            <v>49</v>
          </cell>
        </row>
        <row r="20">
          <cell r="E20">
            <v>77</v>
          </cell>
        </row>
        <row r="21">
          <cell r="E21">
            <v>100</v>
          </cell>
        </row>
        <row r="22">
          <cell r="E22">
            <v>67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64</v>
          </cell>
        </row>
        <row r="10">
          <cell r="E10">
            <v>70</v>
          </cell>
        </row>
        <row r="11">
          <cell r="E11">
            <v>52</v>
          </cell>
        </row>
        <row r="12">
          <cell r="E12">
            <v>38</v>
          </cell>
        </row>
        <row r="13">
          <cell r="E13">
            <v>70</v>
          </cell>
        </row>
        <row r="14">
          <cell r="E14">
            <v>32</v>
          </cell>
        </row>
        <row r="15">
          <cell r="E15">
            <v>36</v>
          </cell>
        </row>
        <row r="16">
          <cell r="E16">
            <v>44</v>
          </cell>
        </row>
        <row r="17">
          <cell r="E17">
            <v>48</v>
          </cell>
        </row>
        <row r="18">
          <cell r="E18">
            <v>30</v>
          </cell>
        </row>
        <row r="19">
          <cell r="E19">
            <v>30</v>
          </cell>
        </row>
        <row r="20">
          <cell r="E20">
            <v>90</v>
          </cell>
        </row>
        <row r="21">
          <cell r="E21">
            <v>54</v>
          </cell>
        </row>
        <row r="22">
          <cell r="E22">
            <v>62</v>
          </cell>
        </row>
        <row r="23">
          <cell r="E23">
            <v>100</v>
          </cell>
        </row>
        <row r="24">
          <cell r="E24">
            <v>100</v>
          </cell>
        </row>
        <row r="25">
          <cell r="E25">
            <v>100</v>
          </cell>
        </row>
        <row r="26">
          <cell r="E26">
            <v>100</v>
          </cell>
        </row>
        <row r="27">
          <cell r="E27">
            <v>100</v>
          </cell>
        </row>
        <row r="28">
          <cell r="E28">
            <v>100</v>
          </cell>
        </row>
        <row r="29">
          <cell r="E29">
            <v>100</v>
          </cell>
        </row>
        <row r="30">
          <cell r="E30">
            <v>100</v>
          </cell>
        </row>
        <row r="31">
          <cell r="E31">
            <v>100</v>
          </cell>
        </row>
        <row r="32">
          <cell r="E32">
            <v>100</v>
          </cell>
        </row>
        <row r="33">
          <cell r="E33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48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56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100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28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74</v>
          </cell>
        </row>
        <row r="10">
          <cell r="E10">
            <v>76</v>
          </cell>
        </row>
        <row r="11">
          <cell r="E11">
            <v>56</v>
          </cell>
        </row>
        <row r="12">
          <cell r="E12">
            <v>50</v>
          </cell>
        </row>
        <row r="13">
          <cell r="E13">
            <v>60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76</v>
          </cell>
        </row>
        <row r="10">
          <cell r="E10">
            <v>73</v>
          </cell>
        </row>
        <row r="11">
          <cell r="E11">
            <v>31</v>
          </cell>
        </row>
        <row r="12">
          <cell r="E12">
            <v>80</v>
          </cell>
        </row>
        <row r="13">
          <cell r="E13">
            <v>66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84</v>
          </cell>
        </row>
        <row r="10">
          <cell r="E10">
            <v>66</v>
          </cell>
        </row>
        <row r="11">
          <cell r="E11">
            <v>88</v>
          </cell>
        </row>
        <row r="12">
          <cell r="E12">
            <v>45</v>
          </cell>
        </row>
        <row r="13">
          <cell r="E13">
            <v>60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88</v>
          </cell>
        </row>
        <row r="10">
          <cell r="E10">
            <v>64</v>
          </cell>
        </row>
        <row r="11">
          <cell r="E11">
            <v>85</v>
          </cell>
        </row>
        <row r="12">
          <cell r="E12">
            <v>74</v>
          </cell>
        </row>
        <row r="13">
          <cell r="E13">
            <v>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скрыто"/>
    </sheetNames>
    <sheetDataSet>
      <sheetData sheetId="0">
        <row r="9">
          <cell r="E9">
            <v>61</v>
          </cell>
        </row>
        <row r="10">
          <cell r="E10">
            <v>58</v>
          </cell>
        </row>
        <row r="11">
          <cell r="E11">
            <v>43</v>
          </cell>
        </row>
        <row r="12">
          <cell r="E12">
            <v>81</v>
          </cell>
        </row>
        <row r="13">
          <cell r="E13">
            <v>57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оценка"/>
    </sheetNames>
    <sheetDataSet>
      <sheetData sheetId="0">
        <row r="9">
          <cell r="E9">
            <v>70</v>
          </cell>
        </row>
        <row r="10">
          <cell r="E10">
            <v>76</v>
          </cell>
        </row>
        <row r="11">
          <cell r="E11">
            <v>62</v>
          </cell>
        </row>
        <row r="12">
          <cell r="E12">
            <v>72</v>
          </cell>
        </row>
        <row r="13">
          <cell r="E13">
            <v>84</v>
          </cell>
        </row>
        <row r="14">
          <cell r="E14">
            <v>92</v>
          </cell>
        </row>
        <row r="15">
          <cell r="E15">
            <v>70</v>
          </cell>
        </row>
        <row r="16">
          <cell r="E16">
            <v>88</v>
          </cell>
        </row>
        <row r="17">
          <cell r="E17">
            <v>82</v>
          </cell>
        </row>
        <row r="18">
          <cell r="E18">
            <v>88</v>
          </cell>
        </row>
        <row r="19">
          <cell r="E19">
            <v>74</v>
          </cell>
        </row>
        <row r="20">
          <cell r="E20">
            <v>76</v>
          </cell>
        </row>
        <row r="21">
          <cell r="E21">
            <v>74</v>
          </cell>
        </row>
        <row r="22">
          <cell r="E22">
            <v>80</v>
          </cell>
        </row>
        <row r="23">
          <cell r="E23">
            <v>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C1" workbookViewId="0">
      <selection activeCell="K3" sqref="K3:L3"/>
    </sheetView>
  </sheetViews>
  <sheetFormatPr defaultRowHeight="13.2" x14ac:dyDescent="0.25"/>
  <cols>
    <col min="1" max="1" width="4.77734375" customWidth="1"/>
    <col min="2" max="2" width="38.44140625" customWidth="1"/>
    <col min="3" max="3" width="57.109375" customWidth="1"/>
    <col min="4" max="4" width="26.21875" customWidth="1"/>
    <col min="5" max="9" width="5.44140625" customWidth="1"/>
    <col min="10" max="10" width="6.5546875" customWidth="1"/>
    <col min="11" max="11" width="5.5546875" customWidth="1"/>
    <col min="12" max="13" width="6.33203125" customWidth="1"/>
    <col min="14" max="15" width="6.88671875" customWidth="1"/>
    <col min="16" max="16" width="7.5546875" customWidth="1"/>
  </cols>
  <sheetData>
    <row r="1" spans="1:16" ht="17.399999999999999" x14ac:dyDescent="0.25">
      <c r="A1" s="31" t="s">
        <v>0</v>
      </c>
      <c r="B1" s="31"/>
      <c r="C1" s="31"/>
      <c r="D1" s="31"/>
    </row>
    <row r="2" spans="1:16" ht="20.399999999999999" customHeight="1" x14ac:dyDescent="0.25">
      <c r="A2" s="32" t="s">
        <v>1</v>
      </c>
      <c r="B2" s="32"/>
      <c r="C2" s="32"/>
      <c r="D2" s="32"/>
    </row>
    <row r="3" spans="1:16" ht="20.399999999999999" customHeight="1" x14ac:dyDescent="0.25">
      <c r="A3" s="29" t="s">
        <v>2</v>
      </c>
      <c r="B3" s="30"/>
      <c r="C3" s="30"/>
      <c r="D3" s="30"/>
      <c r="K3" s="44">
        <v>1.25</v>
      </c>
      <c r="L3" s="44">
        <v>0.25</v>
      </c>
      <c r="M3" s="45"/>
    </row>
    <row r="4" spans="1:16" ht="72.599999999999994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4" t="s">
        <v>94</v>
      </c>
      <c r="F4" s="14" t="s">
        <v>95</v>
      </c>
      <c r="G4" s="14" t="s">
        <v>96</v>
      </c>
      <c r="H4" s="14" t="s">
        <v>97</v>
      </c>
      <c r="I4" s="14" t="s">
        <v>100</v>
      </c>
      <c r="J4" s="17" t="s">
        <v>98</v>
      </c>
      <c r="K4" s="14" t="s">
        <v>99</v>
      </c>
      <c r="L4" s="18" t="s">
        <v>101</v>
      </c>
      <c r="M4" s="18" t="s">
        <v>105</v>
      </c>
      <c r="N4" s="18" t="s">
        <v>102</v>
      </c>
      <c r="O4" s="18" t="s">
        <v>103</v>
      </c>
      <c r="P4" s="19" t="s">
        <v>104</v>
      </c>
    </row>
    <row r="5" spans="1:16" ht="31.2" x14ac:dyDescent="0.25">
      <c r="A5" s="2">
        <v>1</v>
      </c>
      <c r="B5" s="3" t="s">
        <v>7</v>
      </c>
      <c r="C5" s="3" t="s">
        <v>8</v>
      </c>
      <c r="D5" s="3" t="s">
        <v>9</v>
      </c>
      <c r="E5" s="11">
        <f>[4]список!E9</f>
        <v>74</v>
      </c>
      <c r="F5" s="11">
        <f>[5]список!E9</f>
        <v>76</v>
      </c>
      <c r="G5" s="11">
        <f>[6]список!E9</f>
        <v>84</v>
      </c>
      <c r="H5" s="11">
        <f>[7]список!E9</f>
        <v>88</v>
      </c>
      <c r="I5" s="11">
        <f>[8]список!E9</f>
        <v>61</v>
      </c>
      <c r="J5" s="13">
        <f>AVERAGE(E5:I5)</f>
        <v>76.599999999999994</v>
      </c>
      <c r="K5" s="12">
        <f>SQRT(_xlfn.VAR.S(E5:J5))</f>
        <v>9.3295230317523714</v>
      </c>
      <c r="L5" s="20">
        <f t="shared" ref="L5" si="0">K5/J5*100</f>
        <v>12.179533984010929</v>
      </c>
      <c r="M5" s="26">
        <f>MAX($K$3*K5,$L$3*J5)</f>
        <v>19.149999999999999</v>
      </c>
      <c r="N5" s="25" t="str">
        <f>CONCATENATE("&gt;",TEXT(J5-M5,"0.0"))</f>
        <v>&gt;57.5</v>
      </c>
      <c r="O5" s="25" t="str">
        <f>CONCATENATE("&lt;",TEXT(J5+M5,"0.0"))</f>
        <v>&lt;95.8</v>
      </c>
      <c r="P5" s="22">
        <f>AVERAGEIFS(E5:I5,E5:I5,N5,E5:I5,O5)</f>
        <v>76.599999999999994</v>
      </c>
    </row>
    <row r="6" spans="1:16" ht="31.2" x14ac:dyDescent="0.25">
      <c r="A6" s="2">
        <f>A5+1</f>
        <v>2</v>
      </c>
      <c r="B6" s="4" t="s">
        <v>10</v>
      </c>
      <c r="C6" s="4" t="s">
        <v>11</v>
      </c>
      <c r="D6" s="4" t="s">
        <v>9</v>
      </c>
      <c r="E6" s="11">
        <f>[4]список!E10</f>
        <v>76</v>
      </c>
      <c r="F6" s="11">
        <f>[5]список!E10</f>
        <v>73</v>
      </c>
      <c r="G6" s="11">
        <f>[6]список!E10</f>
        <v>66</v>
      </c>
      <c r="H6" s="11">
        <f>[7]список!E10</f>
        <v>64</v>
      </c>
      <c r="I6" s="11">
        <f>[8]список!E10</f>
        <v>58</v>
      </c>
      <c r="J6" s="13">
        <f t="shared" ref="J6:J9" si="1">AVERAGE(E6:I6)</f>
        <v>67.400000000000006</v>
      </c>
      <c r="K6" s="12">
        <f t="shared" ref="K6:K9" si="2">SQRT(_xlfn.VAR.S(E6:J6))</f>
        <v>6.4373907757724327</v>
      </c>
      <c r="L6" s="20">
        <f t="shared" ref="L6:L9" si="3">K6/J6*100</f>
        <v>9.551024889870078</v>
      </c>
      <c r="M6" s="26">
        <f t="shared" ref="M6:M32" si="4">MAX($K$3*K6,$L$3*J6)</f>
        <v>16.850000000000001</v>
      </c>
      <c r="N6" s="25" t="str">
        <f t="shared" ref="N6:N9" si="5">CONCATENATE("&gt;",TEXT(J6-M6,"0.0"))</f>
        <v>&gt;50.6</v>
      </c>
      <c r="O6" s="25" t="str">
        <f t="shared" ref="O6:O9" si="6">CONCATENATE("&lt;",TEXT(J6+M6,"0.0"))</f>
        <v>&lt;84.3</v>
      </c>
      <c r="P6" s="21">
        <f t="shared" ref="P6:P9" si="7">AVERAGEIFS(E6:I6,E6:I6,N6,E6:I6,O6)</f>
        <v>67.400000000000006</v>
      </c>
    </row>
    <row r="7" spans="1:16" ht="22.8" customHeight="1" x14ac:dyDescent="0.25">
      <c r="A7" s="2">
        <f t="shared" ref="A7:A29" si="8">A6+1</f>
        <v>3</v>
      </c>
      <c r="B7" s="5" t="s">
        <v>12</v>
      </c>
      <c r="C7" s="5" t="s">
        <v>13</v>
      </c>
      <c r="D7" s="5" t="s">
        <v>14</v>
      </c>
      <c r="E7" s="11">
        <f>[4]список!E11</f>
        <v>56</v>
      </c>
      <c r="F7" s="11">
        <f>[5]список!E11</f>
        <v>31</v>
      </c>
      <c r="G7" s="11">
        <f>[6]список!E11</f>
        <v>88</v>
      </c>
      <c r="H7" s="11">
        <f>[7]список!E11</f>
        <v>85</v>
      </c>
      <c r="I7" s="11">
        <f>[8]список!E11</f>
        <v>43</v>
      </c>
      <c r="J7" s="15">
        <f t="shared" si="1"/>
        <v>60.6</v>
      </c>
      <c r="K7" s="12">
        <f t="shared" si="2"/>
        <v>22.597344976788744</v>
      </c>
      <c r="L7" s="20">
        <f t="shared" si="3"/>
        <v>37.289348146516076</v>
      </c>
      <c r="M7" s="26">
        <f t="shared" si="4"/>
        <v>28.246681220985931</v>
      </c>
      <c r="N7" s="25" t="str">
        <f t="shared" si="5"/>
        <v>&gt;32.4</v>
      </c>
      <c r="O7" s="25" t="str">
        <f t="shared" si="6"/>
        <v>&lt;88.8</v>
      </c>
      <c r="P7" s="21">
        <f t="shared" si="7"/>
        <v>68</v>
      </c>
    </row>
    <row r="8" spans="1:16" ht="35.4" customHeight="1" x14ac:dyDescent="0.25">
      <c r="A8" s="2">
        <f t="shared" si="8"/>
        <v>4</v>
      </c>
      <c r="B8" s="5" t="s">
        <v>15</v>
      </c>
      <c r="C8" s="5" t="s">
        <v>16</v>
      </c>
      <c r="D8" s="5" t="s">
        <v>17</v>
      </c>
      <c r="E8" s="11">
        <f>[4]список!E12</f>
        <v>50</v>
      </c>
      <c r="F8" s="11">
        <f>[5]список!E12</f>
        <v>80</v>
      </c>
      <c r="G8" s="11">
        <f>[6]список!E12</f>
        <v>45</v>
      </c>
      <c r="H8" s="11">
        <f>[7]список!E12</f>
        <v>74</v>
      </c>
      <c r="I8" s="11">
        <f>[8]список!E12</f>
        <v>81</v>
      </c>
      <c r="J8" s="15">
        <f t="shared" si="1"/>
        <v>66</v>
      </c>
      <c r="K8" s="12">
        <f t="shared" si="2"/>
        <v>15.375304875026057</v>
      </c>
      <c r="L8" s="20">
        <f t="shared" si="3"/>
        <v>23.295916477312208</v>
      </c>
      <c r="M8" s="26">
        <f t="shared" si="4"/>
        <v>19.219131093782572</v>
      </c>
      <c r="N8" s="25" t="str">
        <f t="shared" si="5"/>
        <v>&gt;46.8</v>
      </c>
      <c r="O8" s="25" t="str">
        <f t="shared" si="6"/>
        <v>&lt;85.2</v>
      </c>
      <c r="P8" s="22">
        <f t="shared" si="7"/>
        <v>71.25</v>
      </c>
    </row>
    <row r="9" spans="1:16" ht="31.2" x14ac:dyDescent="0.25">
      <c r="A9" s="2">
        <f t="shared" si="8"/>
        <v>5</v>
      </c>
      <c r="B9" s="5" t="s">
        <v>18</v>
      </c>
      <c r="C9" s="5" t="s">
        <v>19</v>
      </c>
      <c r="D9" s="5" t="s">
        <v>20</v>
      </c>
      <c r="E9" s="11">
        <f>[4]список!E13</f>
        <v>60</v>
      </c>
      <c r="F9" s="11">
        <f>[5]список!E13</f>
        <v>66</v>
      </c>
      <c r="G9" s="11">
        <f>[6]список!E13</f>
        <v>60</v>
      </c>
      <c r="H9" s="11">
        <f>[7]список!E13</f>
        <v>50</v>
      </c>
      <c r="I9" s="11">
        <f>[8]список!E13</f>
        <v>57</v>
      </c>
      <c r="J9" s="15">
        <f t="shared" si="1"/>
        <v>58.6</v>
      </c>
      <c r="K9" s="12">
        <f t="shared" si="2"/>
        <v>5.2</v>
      </c>
      <c r="L9" s="20">
        <f t="shared" si="3"/>
        <v>8.8737201365187719</v>
      </c>
      <c r="M9" s="26">
        <f t="shared" si="4"/>
        <v>14.65</v>
      </c>
      <c r="N9" s="25" t="str">
        <f t="shared" si="5"/>
        <v>&gt;44.0</v>
      </c>
      <c r="O9" s="25" t="str">
        <f t="shared" si="6"/>
        <v>&lt;73.3</v>
      </c>
      <c r="P9" s="21">
        <f t="shared" si="7"/>
        <v>58.6</v>
      </c>
    </row>
    <row r="10" spans="1:16" ht="15.6" hidden="1" x14ac:dyDescent="0.25">
      <c r="A10" s="2">
        <f t="shared" si="8"/>
        <v>6</v>
      </c>
      <c r="B10" s="2"/>
      <c r="C10" s="2"/>
      <c r="D10" s="2"/>
      <c r="J10" s="11" t="e">
        <f t="shared" ref="J10:J31" si="9">AVERAGE(E10:H10)</f>
        <v>#DIV/0!</v>
      </c>
      <c r="M10" s="26" t="e">
        <f t="shared" si="4"/>
        <v>#DIV/0!</v>
      </c>
    </row>
    <row r="11" spans="1:16" ht="15.6" hidden="1" x14ac:dyDescent="0.25">
      <c r="A11" s="2">
        <f t="shared" si="8"/>
        <v>7</v>
      </c>
      <c r="B11" s="2"/>
      <c r="C11" s="2"/>
      <c r="D11" s="2"/>
      <c r="J11" s="11" t="e">
        <f t="shared" si="9"/>
        <v>#DIV/0!</v>
      </c>
      <c r="M11" s="26" t="e">
        <f t="shared" si="4"/>
        <v>#DIV/0!</v>
      </c>
    </row>
    <row r="12" spans="1:16" ht="15.6" hidden="1" x14ac:dyDescent="0.25">
      <c r="A12" s="2">
        <f t="shared" si="8"/>
        <v>8</v>
      </c>
      <c r="B12" s="2"/>
      <c r="C12" s="2"/>
      <c r="D12" s="2"/>
      <c r="J12" s="11" t="e">
        <f t="shared" si="9"/>
        <v>#DIV/0!</v>
      </c>
      <c r="M12" s="26" t="e">
        <f t="shared" si="4"/>
        <v>#DIV/0!</v>
      </c>
    </row>
    <row r="13" spans="1:16" ht="15.6" hidden="1" x14ac:dyDescent="0.25">
      <c r="A13" s="2">
        <f t="shared" si="8"/>
        <v>9</v>
      </c>
      <c r="B13" s="2"/>
      <c r="C13" s="2"/>
      <c r="D13" s="2"/>
      <c r="J13" s="11" t="e">
        <f t="shared" si="9"/>
        <v>#DIV/0!</v>
      </c>
      <c r="M13" s="26" t="e">
        <f t="shared" si="4"/>
        <v>#DIV/0!</v>
      </c>
    </row>
    <row r="14" spans="1:16" ht="15.6" hidden="1" x14ac:dyDescent="0.25">
      <c r="A14" s="2">
        <f t="shared" si="8"/>
        <v>10</v>
      </c>
      <c r="B14" s="2"/>
      <c r="C14" s="2"/>
      <c r="D14" s="2"/>
      <c r="J14" s="11" t="e">
        <f t="shared" si="9"/>
        <v>#DIV/0!</v>
      </c>
      <c r="M14" s="26" t="e">
        <f t="shared" si="4"/>
        <v>#DIV/0!</v>
      </c>
    </row>
    <row r="15" spans="1:16" ht="15.6" hidden="1" x14ac:dyDescent="0.25">
      <c r="A15" s="2">
        <f t="shared" si="8"/>
        <v>11</v>
      </c>
      <c r="B15" s="2"/>
      <c r="C15" s="2"/>
      <c r="D15" s="2"/>
      <c r="J15" s="11" t="e">
        <f t="shared" si="9"/>
        <v>#DIV/0!</v>
      </c>
      <c r="M15" s="26" t="e">
        <f t="shared" si="4"/>
        <v>#DIV/0!</v>
      </c>
    </row>
    <row r="16" spans="1:16" ht="15.6" hidden="1" x14ac:dyDescent="0.25">
      <c r="A16" s="2">
        <f t="shared" si="8"/>
        <v>12</v>
      </c>
      <c r="B16" s="2"/>
      <c r="C16" s="2"/>
      <c r="D16" s="2"/>
      <c r="J16" s="11" t="e">
        <f t="shared" si="9"/>
        <v>#DIV/0!</v>
      </c>
      <c r="M16" s="26" t="e">
        <f t="shared" si="4"/>
        <v>#DIV/0!</v>
      </c>
    </row>
    <row r="17" spans="1:13" ht="15.6" hidden="1" x14ac:dyDescent="0.25">
      <c r="A17" s="2">
        <f t="shared" si="8"/>
        <v>13</v>
      </c>
      <c r="B17" s="2"/>
      <c r="C17" s="2"/>
      <c r="D17" s="2"/>
      <c r="J17" s="11" t="e">
        <f t="shared" si="9"/>
        <v>#DIV/0!</v>
      </c>
      <c r="M17" s="26" t="e">
        <f t="shared" si="4"/>
        <v>#DIV/0!</v>
      </c>
    </row>
    <row r="18" spans="1:13" ht="20.399999999999999" hidden="1" customHeight="1" x14ac:dyDescent="0.25">
      <c r="A18" s="2">
        <f t="shared" si="8"/>
        <v>14</v>
      </c>
      <c r="B18" s="2"/>
      <c r="C18" s="2"/>
      <c r="D18" s="2"/>
      <c r="J18" s="11" t="e">
        <f t="shared" si="9"/>
        <v>#DIV/0!</v>
      </c>
      <c r="M18" s="26" t="e">
        <f t="shared" si="4"/>
        <v>#DIV/0!</v>
      </c>
    </row>
    <row r="19" spans="1:13" ht="15.6" hidden="1" x14ac:dyDescent="0.25">
      <c r="A19" s="2">
        <f t="shared" si="8"/>
        <v>15</v>
      </c>
      <c r="B19" s="2"/>
      <c r="C19" s="2"/>
      <c r="D19" s="2"/>
      <c r="J19" s="11" t="e">
        <f t="shared" si="9"/>
        <v>#DIV/0!</v>
      </c>
      <c r="M19" s="26" t="e">
        <f t="shared" si="4"/>
        <v>#DIV/0!</v>
      </c>
    </row>
    <row r="20" spans="1:13" ht="15.6" hidden="1" x14ac:dyDescent="0.25">
      <c r="A20" s="2">
        <f t="shared" si="8"/>
        <v>16</v>
      </c>
      <c r="B20" s="2"/>
      <c r="C20" s="2"/>
      <c r="D20" s="2"/>
      <c r="J20" s="11" t="e">
        <f t="shared" si="9"/>
        <v>#DIV/0!</v>
      </c>
      <c r="M20" s="26" t="e">
        <f t="shared" si="4"/>
        <v>#DIV/0!</v>
      </c>
    </row>
    <row r="21" spans="1:13" ht="15.6" hidden="1" x14ac:dyDescent="0.25">
      <c r="A21" s="2">
        <f t="shared" si="8"/>
        <v>17</v>
      </c>
      <c r="B21" s="2"/>
      <c r="C21" s="2"/>
      <c r="D21" s="2"/>
      <c r="J21" s="11" t="e">
        <f t="shared" si="9"/>
        <v>#DIV/0!</v>
      </c>
      <c r="M21" s="26" t="e">
        <f t="shared" si="4"/>
        <v>#DIV/0!</v>
      </c>
    </row>
    <row r="22" spans="1:13" ht="15.6" hidden="1" x14ac:dyDescent="0.25">
      <c r="A22" s="2">
        <f t="shared" si="8"/>
        <v>18</v>
      </c>
      <c r="B22" s="2"/>
      <c r="C22" s="2"/>
      <c r="D22" s="2"/>
      <c r="J22" s="11" t="e">
        <f t="shared" si="9"/>
        <v>#DIV/0!</v>
      </c>
      <c r="M22" s="26" t="e">
        <f t="shared" si="4"/>
        <v>#DIV/0!</v>
      </c>
    </row>
    <row r="23" spans="1:13" ht="15.6" hidden="1" x14ac:dyDescent="0.25">
      <c r="A23" s="2">
        <f t="shared" si="8"/>
        <v>19</v>
      </c>
      <c r="B23" s="2"/>
      <c r="C23" s="2"/>
      <c r="D23" s="2"/>
      <c r="J23" s="11" t="e">
        <f t="shared" si="9"/>
        <v>#DIV/0!</v>
      </c>
      <c r="M23" s="26" t="e">
        <f t="shared" si="4"/>
        <v>#DIV/0!</v>
      </c>
    </row>
    <row r="24" spans="1:13" ht="15.6" hidden="1" x14ac:dyDescent="0.25">
      <c r="A24" s="2">
        <f t="shared" si="8"/>
        <v>20</v>
      </c>
      <c r="B24" s="2"/>
      <c r="C24" s="2"/>
      <c r="D24" s="2"/>
      <c r="J24" s="11" t="e">
        <f t="shared" si="9"/>
        <v>#DIV/0!</v>
      </c>
      <c r="M24" s="26" t="e">
        <f t="shared" si="4"/>
        <v>#DIV/0!</v>
      </c>
    </row>
    <row r="25" spans="1:13" ht="15.6" hidden="1" x14ac:dyDescent="0.25">
      <c r="A25" s="2">
        <f t="shared" si="8"/>
        <v>21</v>
      </c>
      <c r="B25" s="2"/>
      <c r="C25" s="2"/>
      <c r="D25" s="2"/>
      <c r="J25" s="11" t="e">
        <f t="shared" si="9"/>
        <v>#DIV/0!</v>
      </c>
      <c r="M25" s="26" t="e">
        <f t="shared" si="4"/>
        <v>#DIV/0!</v>
      </c>
    </row>
    <row r="26" spans="1:13" ht="15.6" hidden="1" x14ac:dyDescent="0.25">
      <c r="A26" s="2">
        <f t="shared" si="8"/>
        <v>22</v>
      </c>
      <c r="B26" s="2"/>
      <c r="C26" s="2"/>
      <c r="D26" s="2"/>
      <c r="J26" s="11" t="e">
        <f t="shared" si="9"/>
        <v>#DIV/0!</v>
      </c>
      <c r="M26" s="26" t="e">
        <f t="shared" si="4"/>
        <v>#DIV/0!</v>
      </c>
    </row>
    <row r="27" spans="1:13" ht="15.6" hidden="1" x14ac:dyDescent="0.25">
      <c r="A27" s="2">
        <f t="shared" si="8"/>
        <v>23</v>
      </c>
      <c r="B27" s="2"/>
      <c r="C27" s="2"/>
      <c r="D27" s="2"/>
      <c r="J27" s="11" t="e">
        <f t="shared" si="9"/>
        <v>#DIV/0!</v>
      </c>
      <c r="M27" s="26" t="e">
        <f t="shared" si="4"/>
        <v>#DIV/0!</v>
      </c>
    </row>
    <row r="28" spans="1:13" ht="15.6" hidden="1" x14ac:dyDescent="0.25">
      <c r="A28" s="2">
        <f t="shared" si="8"/>
        <v>24</v>
      </c>
      <c r="B28" s="2"/>
      <c r="C28" s="2"/>
      <c r="D28" s="2"/>
      <c r="J28" s="11" t="e">
        <f t="shared" si="9"/>
        <v>#DIV/0!</v>
      </c>
      <c r="M28" s="26" t="e">
        <f t="shared" si="4"/>
        <v>#DIV/0!</v>
      </c>
    </row>
    <row r="29" spans="1:13" ht="15.6" hidden="1" x14ac:dyDescent="0.25">
      <c r="A29" s="2">
        <f t="shared" si="8"/>
        <v>25</v>
      </c>
      <c r="B29" s="2"/>
      <c r="C29" s="2"/>
      <c r="D29" s="2"/>
      <c r="J29" s="11" t="e">
        <f t="shared" si="9"/>
        <v>#DIV/0!</v>
      </c>
      <c r="M29" s="26" t="e">
        <f t="shared" si="4"/>
        <v>#DIV/0!</v>
      </c>
    </row>
    <row r="30" spans="1:13" ht="15.6" hidden="1" x14ac:dyDescent="0.25">
      <c r="A30" s="2"/>
      <c r="B30" s="2"/>
      <c r="C30" s="2"/>
      <c r="D30" s="2"/>
      <c r="J30" s="11" t="e">
        <f t="shared" si="9"/>
        <v>#DIV/0!</v>
      </c>
      <c r="M30" s="26" t="e">
        <f t="shared" si="4"/>
        <v>#DIV/0!</v>
      </c>
    </row>
    <row r="31" spans="1:13" ht="15.6" hidden="1" x14ac:dyDescent="0.25">
      <c r="A31" s="2"/>
      <c r="B31" s="2"/>
      <c r="C31" s="2"/>
      <c r="D31" s="2"/>
      <c r="J31" s="11" t="e">
        <f t="shared" si="9"/>
        <v>#DIV/0!</v>
      </c>
      <c r="M31" s="26" t="e">
        <f t="shared" si="4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C1" workbookViewId="0">
      <selection activeCell="P11" sqref="P11"/>
    </sheetView>
  </sheetViews>
  <sheetFormatPr defaultRowHeight="14.4" x14ac:dyDescent="0.3"/>
  <cols>
    <col min="1" max="1" width="4.33203125" style="6" customWidth="1"/>
    <col min="2" max="2" width="39" style="6" customWidth="1"/>
    <col min="3" max="3" width="54" style="6" customWidth="1"/>
    <col min="4" max="4" width="24.88671875" style="6" customWidth="1"/>
    <col min="5" max="9" width="6.6640625" style="6" customWidth="1"/>
    <col min="10" max="10" width="8.88671875" style="6"/>
    <col min="11" max="11" width="7" style="6" customWidth="1"/>
    <col min="12" max="13" width="6.33203125" style="6" customWidth="1"/>
    <col min="14" max="14" width="7.5546875" style="6" customWidth="1"/>
    <col min="15" max="15" width="7.44140625" style="6" customWidth="1"/>
    <col min="16" max="16384" width="8.88671875" style="6"/>
  </cols>
  <sheetData>
    <row r="1" spans="1:16" ht="21" customHeight="1" x14ac:dyDescent="0.3">
      <c r="A1" s="35" t="s">
        <v>0</v>
      </c>
      <c r="B1" s="36"/>
      <c r="C1" s="36"/>
      <c r="D1" s="36"/>
    </row>
    <row r="2" spans="1:16" ht="19.95" customHeight="1" x14ac:dyDescent="0.3">
      <c r="A2" s="37" t="s">
        <v>21</v>
      </c>
      <c r="B2" s="38"/>
      <c r="C2" s="38"/>
      <c r="D2" s="38"/>
    </row>
    <row r="3" spans="1:16" ht="19.95" customHeight="1" x14ac:dyDescent="0.3">
      <c r="A3" s="33" t="s">
        <v>2</v>
      </c>
      <c r="B3" s="34"/>
      <c r="C3" s="34"/>
      <c r="D3" s="34"/>
      <c r="K3" s="44">
        <v>1.25</v>
      </c>
      <c r="L3" s="44">
        <v>0.25</v>
      </c>
      <c r="M3" s="43"/>
    </row>
    <row r="4" spans="1:16" ht="76.8" customHeight="1" x14ac:dyDescent="0.3">
      <c r="A4" s="7" t="s">
        <v>3</v>
      </c>
      <c r="B4" s="7" t="s">
        <v>4</v>
      </c>
      <c r="C4" s="7" t="s">
        <v>5</v>
      </c>
      <c r="D4" s="7" t="s">
        <v>6</v>
      </c>
      <c r="E4" s="14" t="s">
        <v>94</v>
      </c>
      <c r="F4" s="14" t="s">
        <v>95</v>
      </c>
      <c r="G4" s="14" t="s">
        <v>96</v>
      </c>
      <c r="H4" s="14" t="s">
        <v>97</v>
      </c>
      <c r="I4" s="14" t="s">
        <v>100</v>
      </c>
      <c r="J4" s="17" t="s">
        <v>98</v>
      </c>
      <c r="K4" s="14" t="s">
        <v>99</v>
      </c>
      <c r="L4" s="18" t="s">
        <v>101</v>
      </c>
      <c r="M4" s="18" t="s">
        <v>105</v>
      </c>
      <c r="N4" s="18" t="s">
        <v>102</v>
      </c>
      <c r="O4" s="18" t="s">
        <v>103</v>
      </c>
      <c r="P4" s="19" t="s">
        <v>104</v>
      </c>
    </row>
    <row r="5" spans="1:16" ht="46.8" x14ac:dyDescent="0.3">
      <c r="A5" s="8">
        <v>1</v>
      </c>
      <c r="B5" s="9" t="s">
        <v>22</v>
      </c>
      <c r="C5" s="9" t="s">
        <v>23</v>
      </c>
      <c r="D5" s="9" t="s">
        <v>14</v>
      </c>
      <c r="E5" s="23">
        <f>[9]список!E9</f>
        <v>70</v>
      </c>
      <c r="F5" s="23">
        <f>[10]список!E9</f>
        <v>49</v>
      </c>
      <c r="G5" s="23">
        <f>[11]список!E9</f>
        <v>71</v>
      </c>
      <c r="H5" s="23">
        <f>[12]список!E9</f>
        <v>79</v>
      </c>
      <c r="I5" s="23">
        <f>[13]список!E9</f>
        <v>36</v>
      </c>
      <c r="J5" s="24">
        <f t="shared" ref="J5" si="0">AVERAGE(E5:I5)</f>
        <v>61</v>
      </c>
      <c r="K5" s="25">
        <f t="shared" ref="K5" si="1">SQRT(_xlfn.VAR.S(E5:J5))</f>
        <v>15.962455951387932</v>
      </c>
      <c r="L5" s="26">
        <f t="shared" ref="L5" si="2">K5/J5*100</f>
        <v>26.16796057604579</v>
      </c>
      <c r="M5" s="26">
        <f>MAX($K$3*K5,$L$3*J5)</f>
        <v>19.953069939234915</v>
      </c>
      <c r="N5" s="25" t="str">
        <f>CONCATENATE("&gt;",TEXT(J5-M5,"0.0"))</f>
        <v>&gt;41.0</v>
      </c>
      <c r="O5" s="25" t="str">
        <f>CONCATENATE("&lt;",TEXT(J5+M5,"0.0"))</f>
        <v>&lt;81.0</v>
      </c>
      <c r="P5" s="21">
        <f t="shared" ref="P5" si="3">AVERAGEIFS(E5:I5,E5:I5,N5,E5:I5,O5)</f>
        <v>67.25</v>
      </c>
    </row>
    <row r="6" spans="1:16" ht="62.4" x14ac:dyDescent="0.3">
      <c r="A6" s="8">
        <f>A5+1</f>
        <v>2</v>
      </c>
      <c r="B6" s="9" t="s">
        <v>24</v>
      </c>
      <c r="C6" s="9" t="s">
        <v>25</v>
      </c>
      <c r="D6" s="9" t="s">
        <v>26</v>
      </c>
      <c r="E6" s="23">
        <f>[9]список!E10</f>
        <v>76</v>
      </c>
      <c r="F6" s="23">
        <f>[10]список!E10</f>
        <v>64</v>
      </c>
      <c r="G6" s="23">
        <f>[11]список!E10</f>
        <v>49</v>
      </c>
      <c r="H6" s="23">
        <f>[12]список!E10</f>
        <v>95</v>
      </c>
      <c r="I6" s="23">
        <f>[13]список!E10</f>
        <v>50</v>
      </c>
      <c r="J6" s="24">
        <f t="shared" ref="J6:J19" si="4">AVERAGE(E6:I6)</f>
        <v>66.8</v>
      </c>
      <c r="K6" s="25">
        <f t="shared" ref="K6:K19" si="5">SQRT(_xlfn.VAR.S(E6:J6))</f>
        <v>17.24412943583987</v>
      </c>
      <c r="L6" s="26">
        <f t="shared" ref="L6:L19" si="6">K6/J6*100</f>
        <v>25.814565023712383</v>
      </c>
      <c r="M6" s="26">
        <f t="shared" ref="M6:M19" si="7">MAX($K$3*K6,$L$3*J6)</f>
        <v>21.555161794799837</v>
      </c>
      <c r="N6" s="25" t="str">
        <f t="shared" ref="N6:N19" si="8">CONCATENATE("&gt;",TEXT(J6-M6,"0.0"))</f>
        <v>&gt;45.2</v>
      </c>
      <c r="O6" s="25" t="str">
        <f t="shared" ref="O6:O19" si="9">CONCATENATE("&lt;",TEXT(J6+M6,"0.0"))</f>
        <v>&lt;88.4</v>
      </c>
      <c r="P6" s="21">
        <f t="shared" ref="P6:P19" si="10">AVERAGEIFS(E6:I6,E6:I6,N6,E6:I6,O6)</f>
        <v>59.75</v>
      </c>
    </row>
    <row r="7" spans="1:16" ht="46.8" x14ac:dyDescent="0.3">
      <c r="A7" s="8">
        <f t="shared" ref="A7:A34" si="11">A6+1</f>
        <v>3</v>
      </c>
      <c r="B7" s="9" t="s">
        <v>27</v>
      </c>
      <c r="C7" s="9" t="s">
        <v>28</v>
      </c>
      <c r="D7" s="9" t="s">
        <v>26</v>
      </c>
      <c r="E7" s="23">
        <f>[9]список!E11</f>
        <v>62</v>
      </c>
      <c r="F7" s="23">
        <f>[10]список!E11</f>
        <v>62</v>
      </c>
      <c r="G7" s="23">
        <f>[11]список!E11</f>
        <v>52</v>
      </c>
      <c r="H7" s="23">
        <f>[12]список!E11</f>
        <v>91</v>
      </c>
      <c r="I7" s="23">
        <f>[13]список!E11</f>
        <v>21</v>
      </c>
      <c r="J7" s="24">
        <f t="shared" si="4"/>
        <v>57.6</v>
      </c>
      <c r="K7" s="25">
        <f t="shared" si="5"/>
        <v>22.473095024940381</v>
      </c>
      <c r="L7" s="26">
        <f t="shared" si="6"/>
        <v>39.015789973854822</v>
      </c>
      <c r="M7" s="26">
        <f t="shared" si="7"/>
        <v>28.091368781175476</v>
      </c>
      <c r="N7" s="25" t="str">
        <f t="shared" si="8"/>
        <v>&gt;29.5</v>
      </c>
      <c r="O7" s="25" t="str">
        <f t="shared" si="9"/>
        <v>&lt;85.7</v>
      </c>
      <c r="P7" s="21">
        <f t="shared" si="10"/>
        <v>58.666666666666664</v>
      </c>
    </row>
    <row r="8" spans="1:16" ht="46.8" x14ac:dyDescent="0.3">
      <c r="A8" s="8">
        <f t="shared" si="11"/>
        <v>4</v>
      </c>
      <c r="B8" s="9" t="s">
        <v>29</v>
      </c>
      <c r="C8" s="9" t="s">
        <v>30</v>
      </c>
      <c r="D8" s="9" t="s">
        <v>31</v>
      </c>
      <c r="E8" s="23">
        <f>[9]список!E12</f>
        <v>72</v>
      </c>
      <c r="F8" s="23">
        <f>[10]список!E12</f>
        <v>68</v>
      </c>
      <c r="G8" s="23">
        <f>[11]список!E12</f>
        <v>72</v>
      </c>
      <c r="H8" s="23">
        <f>[12]список!E12</f>
        <v>89</v>
      </c>
      <c r="I8" s="23">
        <f>[13]список!E12</f>
        <v>44</v>
      </c>
      <c r="J8" s="24">
        <f t="shared" si="4"/>
        <v>69</v>
      </c>
      <c r="K8" s="25">
        <f t="shared" si="5"/>
        <v>14.449913494550755</v>
      </c>
      <c r="L8" s="26">
        <f t="shared" si="6"/>
        <v>20.941903615290951</v>
      </c>
      <c r="M8" s="26">
        <f t="shared" si="7"/>
        <v>18.062391868188442</v>
      </c>
      <c r="N8" s="25" t="str">
        <f t="shared" si="8"/>
        <v>&gt;50.9</v>
      </c>
      <c r="O8" s="25" t="str">
        <f t="shared" si="9"/>
        <v>&lt;87.1</v>
      </c>
      <c r="P8" s="21">
        <f t="shared" si="10"/>
        <v>70.666666666666671</v>
      </c>
    </row>
    <row r="9" spans="1:16" ht="31.2" x14ac:dyDescent="0.3">
      <c r="A9" s="8">
        <f t="shared" si="11"/>
        <v>5</v>
      </c>
      <c r="B9" s="10" t="s">
        <v>32</v>
      </c>
      <c r="C9" s="10" t="s">
        <v>33</v>
      </c>
      <c r="D9" s="10" t="s">
        <v>17</v>
      </c>
      <c r="E9" s="23">
        <f>[9]список!E13</f>
        <v>84</v>
      </c>
      <c r="F9" s="23">
        <f>[10]список!E13</f>
        <v>62</v>
      </c>
      <c r="G9" s="23">
        <f>[11]список!E13</f>
        <v>78</v>
      </c>
      <c r="H9" s="23">
        <f>[12]список!E13</f>
        <v>91</v>
      </c>
      <c r="I9" s="23">
        <f>[13]список!E13</f>
        <v>82</v>
      </c>
      <c r="J9" s="24">
        <f t="shared" si="4"/>
        <v>79.400000000000006</v>
      </c>
      <c r="K9" s="25">
        <f t="shared" si="5"/>
        <v>9.6664367788757026</v>
      </c>
      <c r="L9" s="26">
        <f t="shared" si="6"/>
        <v>12.174353625788038</v>
      </c>
      <c r="M9" s="26">
        <f t="shared" si="7"/>
        <v>19.850000000000001</v>
      </c>
      <c r="N9" s="25" t="str">
        <f t="shared" si="8"/>
        <v>&gt;59.6</v>
      </c>
      <c r="O9" s="25" t="str">
        <f t="shared" si="9"/>
        <v>&lt;99.3</v>
      </c>
      <c r="P9" s="21">
        <f t="shared" si="10"/>
        <v>79.400000000000006</v>
      </c>
    </row>
    <row r="10" spans="1:16" ht="31.2" x14ac:dyDescent="0.3">
      <c r="A10" s="8">
        <f t="shared" si="11"/>
        <v>6</v>
      </c>
      <c r="B10" s="9" t="s">
        <v>34</v>
      </c>
      <c r="C10" s="9" t="s">
        <v>35</v>
      </c>
      <c r="D10" s="9" t="s">
        <v>14</v>
      </c>
      <c r="E10" s="23">
        <f>[9]список!E14</f>
        <v>92</v>
      </c>
      <c r="F10" s="23">
        <f>[10]список!E14</f>
        <v>92</v>
      </c>
      <c r="G10" s="23">
        <f>[11]список!E14</f>
        <v>92</v>
      </c>
      <c r="H10" s="23">
        <f>[12]список!E14</f>
        <v>82</v>
      </c>
      <c r="I10" s="23">
        <f>[13]список!E14</f>
        <v>74</v>
      </c>
      <c r="J10" s="27">
        <f t="shared" si="4"/>
        <v>86.4</v>
      </c>
      <c r="K10" s="25">
        <f t="shared" si="5"/>
        <v>7.3102667529988263</v>
      </c>
      <c r="L10" s="26">
        <f t="shared" si="6"/>
        <v>8.4609568900449386</v>
      </c>
      <c r="M10" s="26">
        <f t="shared" si="7"/>
        <v>21.6</v>
      </c>
      <c r="N10" s="25" t="str">
        <f t="shared" si="8"/>
        <v>&gt;64.8</v>
      </c>
      <c r="O10" s="25" t="str">
        <f t="shared" si="9"/>
        <v>&lt;108.0</v>
      </c>
      <c r="P10" s="22">
        <f t="shared" si="10"/>
        <v>86.4</v>
      </c>
    </row>
    <row r="11" spans="1:16" ht="30" customHeight="1" x14ac:dyDescent="0.3">
      <c r="A11" s="8">
        <f t="shared" si="11"/>
        <v>7</v>
      </c>
      <c r="B11" s="9" t="s">
        <v>36</v>
      </c>
      <c r="C11" s="9" t="s">
        <v>37</v>
      </c>
      <c r="D11" s="9" t="s">
        <v>38</v>
      </c>
      <c r="E11" s="23">
        <f>[9]список!E15</f>
        <v>70</v>
      </c>
      <c r="F11" s="23">
        <f>[10]список!E15</f>
        <v>72</v>
      </c>
      <c r="G11" s="23">
        <f>[11]список!E15</f>
        <v>61</v>
      </c>
      <c r="H11" s="23">
        <f>[12]список!E15</f>
        <v>85</v>
      </c>
      <c r="I11" s="23">
        <f>[13]список!E15</f>
        <v>36</v>
      </c>
      <c r="J11" s="24">
        <f t="shared" si="4"/>
        <v>64.8</v>
      </c>
      <c r="K11" s="25">
        <f t="shared" si="5"/>
        <v>16.314410807626484</v>
      </c>
      <c r="L11" s="26">
        <f t="shared" si="6"/>
        <v>25.176559888312479</v>
      </c>
      <c r="M11" s="26">
        <f t="shared" si="7"/>
        <v>20.393013509533105</v>
      </c>
      <c r="N11" s="25" t="str">
        <f t="shared" si="8"/>
        <v>&gt;44.4</v>
      </c>
      <c r="O11" s="25" t="str">
        <f t="shared" si="9"/>
        <v>&lt;85.2</v>
      </c>
      <c r="P11" s="21">
        <f t="shared" si="10"/>
        <v>72</v>
      </c>
    </row>
    <row r="12" spans="1:16" ht="31.2" x14ac:dyDescent="0.3">
      <c r="A12" s="8">
        <f t="shared" si="11"/>
        <v>8</v>
      </c>
      <c r="B12" s="9" t="s">
        <v>39</v>
      </c>
      <c r="C12" s="9" t="s">
        <v>40</v>
      </c>
      <c r="D12" s="9" t="s">
        <v>31</v>
      </c>
      <c r="E12" s="23">
        <f>[9]список!E16</f>
        <v>88</v>
      </c>
      <c r="F12" s="23">
        <f>[10]список!E16</f>
        <v>80</v>
      </c>
      <c r="G12" s="23">
        <f>[11]список!E16</f>
        <v>68</v>
      </c>
      <c r="H12" s="23">
        <f>[12]список!E16</f>
        <v>77</v>
      </c>
      <c r="I12" s="23">
        <f>[13]список!E16</f>
        <v>52</v>
      </c>
      <c r="J12" s="24">
        <f t="shared" si="4"/>
        <v>73</v>
      </c>
      <c r="K12" s="25">
        <f t="shared" si="5"/>
        <v>12.296340919151518</v>
      </c>
      <c r="L12" s="26">
        <f t="shared" si="6"/>
        <v>16.844302628974685</v>
      </c>
      <c r="M12" s="26">
        <f t="shared" si="7"/>
        <v>18.25</v>
      </c>
      <c r="N12" s="25" t="str">
        <f t="shared" si="8"/>
        <v>&gt;54.8</v>
      </c>
      <c r="O12" s="25" t="str">
        <f t="shared" si="9"/>
        <v>&lt;91.3</v>
      </c>
      <c r="P12" s="21">
        <f t="shared" si="10"/>
        <v>78.25</v>
      </c>
    </row>
    <row r="13" spans="1:16" ht="78" x14ac:dyDescent="0.3">
      <c r="A13" s="8">
        <f t="shared" si="11"/>
        <v>9</v>
      </c>
      <c r="B13" s="9" t="s">
        <v>41</v>
      </c>
      <c r="C13" s="9" t="s">
        <v>42</v>
      </c>
      <c r="D13" s="9" t="s">
        <v>14</v>
      </c>
      <c r="E13" s="23">
        <f>[9]список!E17</f>
        <v>82</v>
      </c>
      <c r="F13" s="23">
        <f>[10]список!E17</f>
        <v>76</v>
      </c>
      <c r="G13" s="23">
        <f>[11]список!E17</f>
        <v>92</v>
      </c>
      <c r="H13" s="23">
        <f>[12]список!E17</f>
        <v>88</v>
      </c>
      <c r="I13" s="23">
        <f>[13]список!E17</f>
        <v>70</v>
      </c>
      <c r="J13" s="27">
        <f t="shared" si="4"/>
        <v>81.599999999999994</v>
      </c>
      <c r="K13" s="25">
        <f t="shared" si="5"/>
        <v>7.9397732965116834</v>
      </c>
      <c r="L13" s="26">
        <f t="shared" si="6"/>
        <v>9.7301143339603975</v>
      </c>
      <c r="M13" s="26">
        <f t="shared" si="7"/>
        <v>20.399999999999999</v>
      </c>
      <c r="N13" s="25" t="str">
        <f t="shared" si="8"/>
        <v>&gt;61.2</v>
      </c>
      <c r="O13" s="25" t="str">
        <f t="shared" si="9"/>
        <v>&lt;102.0</v>
      </c>
      <c r="P13" s="21">
        <f t="shared" si="10"/>
        <v>81.599999999999994</v>
      </c>
    </row>
    <row r="14" spans="1:16" ht="31.2" x14ac:dyDescent="0.3">
      <c r="A14" s="8">
        <f t="shared" si="11"/>
        <v>10</v>
      </c>
      <c r="B14" s="9" t="s">
        <v>43</v>
      </c>
      <c r="C14" s="9" t="s">
        <v>44</v>
      </c>
      <c r="D14" s="9" t="s">
        <v>14</v>
      </c>
      <c r="E14" s="23">
        <f>[9]список!E18</f>
        <v>88</v>
      </c>
      <c r="F14" s="23">
        <f>[10]список!E18</f>
        <v>90</v>
      </c>
      <c r="G14" s="23">
        <f>[11]список!E18</f>
        <v>41</v>
      </c>
      <c r="H14" s="23">
        <f>[12]список!E18</f>
        <v>80</v>
      </c>
      <c r="I14" s="23">
        <f>[13]список!E18</f>
        <v>88</v>
      </c>
      <c r="J14" s="24">
        <f t="shared" si="4"/>
        <v>77.400000000000006</v>
      </c>
      <c r="K14" s="25">
        <f t="shared" si="5"/>
        <v>18.521339044464384</v>
      </c>
      <c r="L14" s="26">
        <f t="shared" si="6"/>
        <v>23.9293786104191</v>
      </c>
      <c r="M14" s="26">
        <f t="shared" si="7"/>
        <v>23.151673805580479</v>
      </c>
      <c r="N14" s="25" t="str">
        <f t="shared" si="8"/>
        <v>&gt;54.2</v>
      </c>
      <c r="O14" s="25" t="str">
        <f t="shared" si="9"/>
        <v>&lt;100.6</v>
      </c>
      <c r="P14" s="22">
        <f t="shared" si="10"/>
        <v>86.5</v>
      </c>
    </row>
    <row r="15" spans="1:16" ht="46.8" x14ac:dyDescent="0.3">
      <c r="A15" s="8">
        <f t="shared" si="11"/>
        <v>11</v>
      </c>
      <c r="B15" s="9" t="s">
        <v>45</v>
      </c>
      <c r="C15" s="9" t="s">
        <v>46</v>
      </c>
      <c r="D15" s="9" t="s">
        <v>14</v>
      </c>
      <c r="E15" s="23">
        <f>[9]список!E19</f>
        <v>74</v>
      </c>
      <c r="F15" s="23">
        <f>[10]список!E19</f>
        <v>86</v>
      </c>
      <c r="G15" s="23">
        <f>[11]список!E19</f>
        <v>76</v>
      </c>
      <c r="H15" s="23">
        <f>[12]список!E19</f>
        <v>79</v>
      </c>
      <c r="I15" s="23">
        <f>[13]список!E19</f>
        <v>66</v>
      </c>
      <c r="J15" s="24">
        <f t="shared" si="4"/>
        <v>76.2</v>
      </c>
      <c r="K15" s="25">
        <f t="shared" si="5"/>
        <v>6.5238025721200366</v>
      </c>
      <c r="L15" s="26">
        <f t="shared" si="6"/>
        <v>8.5614206983202568</v>
      </c>
      <c r="M15" s="26">
        <f t="shared" si="7"/>
        <v>19.05</v>
      </c>
      <c r="N15" s="25" t="str">
        <f t="shared" si="8"/>
        <v>&gt;57.2</v>
      </c>
      <c r="O15" s="25" t="str">
        <f t="shared" si="9"/>
        <v>&lt;95.3</v>
      </c>
      <c r="P15" s="21">
        <f t="shared" si="10"/>
        <v>76.2</v>
      </c>
    </row>
    <row r="16" spans="1:16" ht="46.8" x14ac:dyDescent="0.3">
      <c r="A16" s="8">
        <f t="shared" si="11"/>
        <v>12</v>
      </c>
      <c r="B16" s="10" t="s">
        <v>47</v>
      </c>
      <c r="C16" s="10" t="s">
        <v>48</v>
      </c>
      <c r="D16" s="10" t="s">
        <v>17</v>
      </c>
      <c r="E16" s="23">
        <f>[9]список!E20</f>
        <v>76</v>
      </c>
      <c r="F16" s="23">
        <f>[10]список!E20</f>
        <v>90</v>
      </c>
      <c r="G16" s="23">
        <f>[11]список!E20</f>
        <v>55</v>
      </c>
      <c r="H16" s="23">
        <f>[12]список!E20</f>
        <v>87</v>
      </c>
      <c r="I16" s="23">
        <f>[13]список!E20</f>
        <v>88</v>
      </c>
      <c r="J16" s="24">
        <f t="shared" si="4"/>
        <v>79.2</v>
      </c>
      <c r="K16" s="25">
        <f t="shared" si="5"/>
        <v>13.044539087296284</v>
      </c>
      <c r="L16" s="26">
        <f t="shared" si="6"/>
        <v>16.470377635475106</v>
      </c>
      <c r="M16" s="26">
        <f t="shared" si="7"/>
        <v>19.8</v>
      </c>
      <c r="N16" s="25" t="str">
        <f t="shared" si="8"/>
        <v>&gt;59.4</v>
      </c>
      <c r="O16" s="25" t="str">
        <f t="shared" si="9"/>
        <v>&lt;99.0</v>
      </c>
      <c r="P16" s="22">
        <f t="shared" si="10"/>
        <v>85.25</v>
      </c>
    </row>
    <row r="17" spans="1:16" ht="46.8" x14ac:dyDescent="0.3">
      <c r="A17" s="8">
        <f t="shared" si="11"/>
        <v>13</v>
      </c>
      <c r="B17" s="9" t="s">
        <v>49</v>
      </c>
      <c r="C17" s="9" t="s">
        <v>50</v>
      </c>
      <c r="D17" s="9" t="s">
        <v>14</v>
      </c>
      <c r="E17" s="23">
        <f>[9]список!E21</f>
        <v>74</v>
      </c>
      <c r="F17" s="23">
        <f>[10]список!E21</f>
        <v>78</v>
      </c>
      <c r="G17" s="23">
        <f>[11]список!E21</f>
        <v>94</v>
      </c>
      <c r="H17" s="23">
        <f>[12]список!E21</f>
        <v>87</v>
      </c>
      <c r="I17" s="23">
        <f>[13]список!E21</f>
        <v>44</v>
      </c>
      <c r="J17" s="24">
        <f t="shared" si="4"/>
        <v>75.400000000000006</v>
      </c>
      <c r="K17" s="25">
        <f t="shared" si="5"/>
        <v>17.176728442867137</v>
      </c>
      <c r="L17" s="26">
        <f t="shared" si="6"/>
        <v>22.780806953404689</v>
      </c>
      <c r="M17" s="26">
        <f t="shared" si="7"/>
        <v>21.47091055358392</v>
      </c>
      <c r="N17" s="25" t="str">
        <f t="shared" si="8"/>
        <v>&gt;53.9</v>
      </c>
      <c r="O17" s="25" t="str">
        <f t="shared" si="9"/>
        <v>&lt;96.9</v>
      </c>
      <c r="P17" s="21">
        <f t="shared" si="10"/>
        <v>83.25</v>
      </c>
    </row>
    <row r="18" spans="1:16" ht="46.8" x14ac:dyDescent="0.3">
      <c r="A18" s="8">
        <f t="shared" si="11"/>
        <v>14</v>
      </c>
      <c r="B18" s="9" t="s">
        <v>51</v>
      </c>
      <c r="C18" s="9" t="s">
        <v>52</v>
      </c>
      <c r="D18" s="9" t="s">
        <v>14</v>
      </c>
      <c r="E18" s="23">
        <f>[9]список!E22</f>
        <v>80</v>
      </c>
      <c r="F18" s="23">
        <f>[10]список!E22</f>
        <v>84</v>
      </c>
      <c r="G18" s="23">
        <f>[11]список!E22</f>
        <v>94</v>
      </c>
      <c r="H18" s="23">
        <f>[12]список!E22</f>
        <v>83</v>
      </c>
      <c r="I18" s="23">
        <f>[13]список!E22</f>
        <v>74</v>
      </c>
      <c r="J18" s="27">
        <f t="shared" si="4"/>
        <v>83</v>
      </c>
      <c r="K18" s="25">
        <f t="shared" si="5"/>
        <v>6.5115282384398823</v>
      </c>
      <c r="L18" s="26">
        <f t="shared" si="6"/>
        <v>7.8452147451082919</v>
      </c>
      <c r="M18" s="26">
        <f t="shared" si="7"/>
        <v>20.75</v>
      </c>
      <c r="N18" s="25" t="str">
        <f t="shared" si="8"/>
        <v>&gt;62.3</v>
      </c>
      <c r="O18" s="25" t="str">
        <f t="shared" si="9"/>
        <v>&lt;103.8</v>
      </c>
      <c r="P18" s="21">
        <f t="shared" si="10"/>
        <v>83</v>
      </c>
    </row>
    <row r="19" spans="1:16" ht="46.8" x14ac:dyDescent="0.3">
      <c r="A19" s="8">
        <f t="shared" si="11"/>
        <v>15</v>
      </c>
      <c r="B19" s="9" t="s">
        <v>53</v>
      </c>
      <c r="C19" s="9" t="s">
        <v>54</v>
      </c>
      <c r="D19" s="9" t="s">
        <v>17</v>
      </c>
      <c r="E19" s="23">
        <f>[9]список!E23</f>
        <v>96</v>
      </c>
      <c r="F19" s="23">
        <f>[10]список!E23</f>
        <v>86</v>
      </c>
      <c r="G19" s="23">
        <f>[11]список!E23</f>
        <v>66</v>
      </c>
      <c r="H19" s="23">
        <f>[12]список!E23</f>
        <v>85</v>
      </c>
      <c r="I19" s="23">
        <f>[13]список!E23</f>
        <v>84</v>
      </c>
      <c r="J19" s="27">
        <f t="shared" si="4"/>
        <v>83.4</v>
      </c>
      <c r="K19" s="25">
        <f t="shared" si="5"/>
        <v>9.7077288796093235</v>
      </c>
      <c r="L19" s="26">
        <f t="shared" si="6"/>
        <v>11.63996268538288</v>
      </c>
      <c r="M19" s="26">
        <f t="shared" si="7"/>
        <v>20.85</v>
      </c>
      <c r="N19" s="25" t="str">
        <f t="shared" si="8"/>
        <v>&gt;62.6</v>
      </c>
      <c r="O19" s="25" t="str">
        <f t="shared" si="9"/>
        <v>&lt;104.3</v>
      </c>
      <c r="P19" s="21">
        <f t="shared" si="10"/>
        <v>83.4</v>
      </c>
    </row>
    <row r="20" spans="1:16" ht="23.4" hidden="1" customHeight="1" x14ac:dyDescent="0.3">
      <c r="A20" s="8">
        <f t="shared" si="11"/>
        <v>16</v>
      </c>
      <c r="B20" s="8"/>
      <c r="C20" s="8"/>
      <c r="D20" s="8"/>
    </row>
    <row r="21" spans="1:16" ht="15.6" hidden="1" x14ac:dyDescent="0.3">
      <c r="A21" s="8">
        <f t="shared" si="11"/>
        <v>17</v>
      </c>
      <c r="B21" s="8"/>
      <c r="C21" s="8"/>
      <c r="D21" s="8"/>
    </row>
    <row r="22" spans="1:16" ht="15.6" hidden="1" x14ac:dyDescent="0.3">
      <c r="A22" s="8">
        <f t="shared" si="11"/>
        <v>18</v>
      </c>
      <c r="B22" s="8"/>
      <c r="C22" s="8"/>
      <c r="D22" s="8"/>
    </row>
    <row r="23" spans="1:16" ht="15.6" hidden="1" x14ac:dyDescent="0.3">
      <c r="A23" s="8">
        <f t="shared" si="11"/>
        <v>19</v>
      </c>
      <c r="B23" s="8"/>
      <c r="C23" s="8"/>
      <c r="D23" s="8"/>
    </row>
    <row r="24" spans="1:16" ht="15.6" hidden="1" x14ac:dyDescent="0.3">
      <c r="A24" s="8">
        <f t="shared" si="11"/>
        <v>20</v>
      </c>
      <c r="B24" s="8"/>
      <c r="C24" s="8"/>
      <c r="D24" s="8"/>
    </row>
    <row r="25" spans="1:16" ht="15.6" hidden="1" x14ac:dyDescent="0.3">
      <c r="A25" s="8">
        <f t="shared" si="11"/>
        <v>21</v>
      </c>
      <c r="B25" s="8"/>
      <c r="C25" s="8"/>
      <c r="D25" s="8"/>
    </row>
    <row r="26" spans="1:16" ht="15.6" hidden="1" x14ac:dyDescent="0.3">
      <c r="A26" s="8">
        <f t="shared" si="11"/>
        <v>22</v>
      </c>
      <c r="B26" s="8"/>
      <c r="C26" s="8"/>
      <c r="D26" s="8"/>
    </row>
    <row r="27" spans="1:16" ht="15.6" hidden="1" x14ac:dyDescent="0.3">
      <c r="A27" s="8">
        <f t="shared" si="11"/>
        <v>23</v>
      </c>
      <c r="B27" s="8"/>
      <c r="C27" s="8"/>
      <c r="D27" s="8"/>
    </row>
    <row r="28" spans="1:16" ht="15.6" hidden="1" x14ac:dyDescent="0.3">
      <c r="A28" s="8">
        <f t="shared" si="11"/>
        <v>24</v>
      </c>
      <c r="B28" s="8"/>
      <c r="C28" s="8"/>
      <c r="D28" s="8"/>
    </row>
    <row r="29" spans="1:16" ht="15.6" hidden="1" x14ac:dyDescent="0.3">
      <c r="A29" s="8">
        <f t="shared" si="11"/>
        <v>25</v>
      </c>
      <c r="B29" s="8"/>
      <c r="C29" s="8"/>
      <c r="D29" s="8"/>
    </row>
    <row r="30" spans="1:16" ht="15.6" hidden="1" x14ac:dyDescent="0.3">
      <c r="A30" s="8">
        <f t="shared" si="11"/>
        <v>26</v>
      </c>
      <c r="B30" s="8"/>
      <c r="C30" s="8"/>
      <c r="D30" s="8"/>
    </row>
    <row r="31" spans="1:16" ht="15.6" hidden="1" x14ac:dyDescent="0.3">
      <c r="A31" s="8">
        <f t="shared" si="11"/>
        <v>27</v>
      </c>
      <c r="B31" s="8"/>
      <c r="C31" s="8"/>
      <c r="D31" s="8"/>
    </row>
    <row r="32" spans="1:16" ht="15.6" hidden="1" x14ac:dyDescent="0.3">
      <c r="A32" s="8">
        <f t="shared" si="11"/>
        <v>28</v>
      </c>
      <c r="B32" s="8"/>
      <c r="C32" s="8"/>
      <c r="D32" s="8"/>
    </row>
    <row r="33" spans="1:4" ht="15.6" hidden="1" x14ac:dyDescent="0.3">
      <c r="A33" s="8">
        <f t="shared" si="11"/>
        <v>29</v>
      </c>
      <c r="B33" s="8"/>
      <c r="C33" s="8"/>
      <c r="D33" s="8"/>
    </row>
    <row r="34" spans="1:4" ht="15.6" hidden="1" x14ac:dyDescent="0.3">
      <c r="A34" s="8">
        <f t="shared" si="11"/>
        <v>30</v>
      </c>
      <c r="B34" s="8"/>
      <c r="C34" s="8"/>
      <c r="D34" s="8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C1" workbookViewId="0">
      <selection activeCell="K3" sqref="K3:L3"/>
    </sheetView>
  </sheetViews>
  <sheetFormatPr defaultRowHeight="14.4" x14ac:dyDescent="0.3"/>
  <cols>
    <col min="1" max="1" width="4.33203125" style="6" customWidth="1"/>
    <col min="2" max="2" width="36.6640625" style="6" customWidth="1"/>
    <col min="3" max="3" width="52.6640625" style="6" customWidth="1"/>
    <col min="4" max="4" width="26.5546875" style="6" customWidth="1"/>
    <col min="5" max="11" width="5.6640625" style="6" customWidth="1"/>
    <col min="12" max="13" width="6.5546875" style="6" customWidth="1"/>
    <col min="14" max="14" width="7.5546875" style="6" customWidth="1"/>
    <col min="15" max="15" width="6.88671875" style="6" customWidth="1"/>
    <col min="16" max="16384" width="8.88671875" style="6"/>
  </cols>
  <sheetData>
    <row r="1" spans="1:16" ht="21" customHeight="1" x14ac:dyDescent="0.3">
      <c r="A1" s="39" t="s">
        <v>0</v>
      </c>
      <c r="B1" s="40"/>
      <c r="C1" s="40"/>
      <c r="D1" s="40"/>
    </row>
    <row r="2" spans="1:16" ht="19.95" customHeight="1" x14ac:dyDescent="0.3">
      <c r="A2" s="41" t="s">
        <v>55</v>
      </c>
      <c r="B2" s="42"/>
      <c r="C2" s="42"/>
      <c r="D2" s="42"/>
    </row>
    <row r="3" spans="1:16" ht="19.95" customHeight="1" x14ac:dyDescent="0.3">
      <c r="A3" s="33" t="s">
        <v>2</v>
      </c>
      <c r="B3" s="34"/>
      <c r="C3" s="34"/>
      <c r="D3" s="34"/>
      <c r="K3" s="44">
        <v>1.25</v>
      </c>
      <c r="L3" s="44">
        <v>0.25</v>
      </c>
    </row>
    <row r="4" spans="1:16" ht="85.2" customHeight="1" x14ac:dyDescent="0.3">
      <c r="A4" s="7" t="s">
        <v>3</v>
      </c>
      <c r="B4" s="7" t="s">
        <v>4</v>
      </c>
      <c r="C4" s="7" t="s">
        <v>5</v>
      </c>
      <c r="D4" s="7" t="s">
        <v>6</v>
      </c>
      <c r="E4" s="14" t="s">
        <v>94</v>
      </c>
      <c r="F4" s="14" t="s">
        <v>95</v>
      </c>
      <c r="G4" s="14" t="s">
        <v>96</v>
      </c>
      <c r="H4" s="14" t="s">
        <v>97</v>
      </c>
      <c r="I4" s="14" t="s">
        <v>100</v>
      </c>
      <c r="J4" s="14" t="s">
        <v>98</v>
      </c>
      <c r="K4" s="14" t="s">
        <v>99</v>
      </c>
      <c r="L4" s="18" t="s">
        <v>101</v>
      </c>
      <c r="M4" s="18" t="s">
        <v>105</v>
      </c>
      <c r="N4" s="18" t="s">
        <v>102</v>
      </c>
      <c r="O4" s="18" t="s">
        <v>103</v>
      </c>
      <c r="P4" s="19" t="s">
        <v>104</v>
      </c>
    </row>
    <row r="5" spans="1:16" ht="55.95" customHeight="1" x14ac:dyDescent="0.3">
      <c r="A5" s="8">
        <v>1</v>
      </c>
      <c r="B5" s="9" t="s">
        <v>56</v>
      </c>
      <c r="C5" s="9" t="s">
        <v>57</v>
      </c>
      <c r="D5" s="9" t="s">
        <v>14</v>
      </c>
      <c r="E5" s="23">
        <f>[14]список!E9</f>
        <v>90</v>
      </c>
      <c r="F5" s="23">
        <f>[15]список!E9</f>
        <v>72</v>
      </c>
      <c r="G5" s="23">
        <f>[16]список!E9</f>
        <v>100</v>
      </c>
      <c r="H5" s="23">
        <f>[17]список!E9</f>
        <v>100</v>
      </c>
      <c r="I5" s="23">
        <f>[18]список!E9</f>
        <v>70</v>
      </c>
      <c r="J5" s="27">
        <f t="shared" ref="J5" si="0">AVERAGE(E5:I5)</f>
        <v>86.4</v>
      </c>
      <c r="K5" s="25">
        <f t="shared" ref="K5" si="1">SQRT(_xlfn.VAR.S(E5:J5))</f>
        <v>13.108775686539129</v>
      </c>
      <c r="L5" s="26">
        <f t="shared" ref="L5" si="2">K5/J5*100</f>
        <v>15.172194081642509</v>
      </c>
      <c r="M5" s="26">
        <f>MAX($K$3*K5,$L$3*J5)</f>
        <v>21.6</v>
      </c>
      <c r="N5" s="25" t="str">
        <f>CONCATENATE("&gt;",TEXT(J5-M5,"0.0"))</f>
        <v>&gt;64.8</v>
      </c>
      <c r="O5" s="25" t="str">
        <f>CONCATENATE("&lt;",TEXT(J5+M5,"0.0"))</f>
        <v>&lt;108.0</v>
      </c>
      <c r="P5" s="22">
        <f t="shared" ref="P5" si="3">AVERAGEIFS(E5:I5,E5:I5,N5,E5:I5,O5)</f>
        <v>86.4</v>
      </c>
    </row>
    <row r="6" spans="1:16" ht="39.6" customHeight="1" x14ac:dyDescent="0.3">
      <c r="A6" s="8">
        <f>A5+1</f>
        <v>2</v>
      </c>
      <c r="B6" s="9" t="s">
        <v>58</v>
      </c>
      <c r="C6" s="9" t="s">
        <v>59</v>
      </c>
      <c r="D6" s="9" t="s">
        <v>14</v>
      </c>
      <c r="E6" s="23">
        <f>[14]список!E10</f>
        <v>78</v>
      </c>
      <c r="F6" s="23">
        <f>[15]список!E10</f>
        <v>72</v>
      </c>
      <c r="G6" s="23">
        <f>[16]список!E10</f>
        <v>100</v>
      </c>
      <c r="H6" s="23">
        <f>[17]список!E10</f>
        <v>100</v>
      </c>
      <c r="I6" s="23">
        <f>[18]список!E10</f>
        <v>56</v>
      </c>
      <c r="J6" s="24">
        <f t="shared" ref="J6:J34" si="4">AVERAGE(E6:I6)</f>
        <v>81.2</v>
      </c>
      <c r="K6" s="25">
        <f t="shared" ref="K6:K34" si="5">SQRT(_xlfn.VAR.S(E6:J6))</f>
        <v>16.95169608033369</v>
      </c>
      <c r="L6" s="26">
        <f t="shared" ref="L6" si="6">K6/J6*100</f>
        <v>20.876473005337058</v>
      </c>
      <c r="M6" s="26">
        <f>MAX($K$3*K6,$L$3*J6)</f>
        <v>21.189620100417113</v>
      </c>
      <c r="N6" s="25" t="str">
        <f>CONCATENATE("&gt;",TEXT(J6-M6,"0.0"))</f>
        <v>&gt;60.0</v>
      </c>
      <c r="O6" s="25" t="str">
        <f>CONCATENATE("&lt;",TEXT(J6+M6,"0.0"))</f>
        <v>&lt;102.4</v>
      </c>
      <c r="P6" s="21">
        <f t="shared" ref="P6" si="7">AVERAGEIFS(E6:I6,E6:I6,N6,E6:I6,O6)</f>
        <v>87.5</v>
      </c>
    </row>
    <row r="7" spans="1:16" ht="15.6" hidden="1" x14ac:dyDescent="0.3">
      <c r="A7" s="8">
        <f t="shared" ref="A7:A34" si="8">A6+1</f>
        <v>3</v>
      </c>
      <c r="B7" s="8"/>
      <c r="C7" s="8"/>
      <c r="D7" s="8"/>
      <c r="J7" s="15" t="e">
        <f t="shared" si="4"/>
        <v>#DIV/0!</v>
      </c>
      <c r="K7" s="12" t="e">
        <f t="shared" si="5"/>
        <v>#DIV/0!</v>
      </c>
    </row>
    <row r="8" spans="1:16" ht="15.6" hidden="1" x14ac:dyDescent="0.3">
      <c r="A8" s="8">
        <f t="shared" si="8"/>
        <v>4</v>
      </c>
      <c r="B8" s="8"/>
      <c r="C8" s="8"/>
      <c r="D8" s="8"/>
      <c r="J8" s="15" t="e">
        <f t="shared" si="4"/>
        <v>#DIV/0!</v>
      </c>
      <c r="K8" s="12" t="e">
        <f t="shared" si="5"/>
        <v>#DIV/0!</v>
      </c>
    </row>
    <row r="9" spans="1:16" ht="15.6" hidden="1" x14ac:dyDescent="0.3">
      <c r="A9" s="8">
        <f t="shared" si="8"/>
        <v>5</v>
      </c>
      <c r="B9" s="8"/>
      <c r="C9" s="8"/>
      <c r="D9" s="8"/>
      <c r="J9" s="15" t="e">
        <f t="shared" si="4"/>
        <v>#DIV/0!</v>
      </c>
      <c r="K9" s="12" t="e">
        <f t="shared" si="5"/>
        <v>#DIV/0!</v>
      </c>
    </row>
    <row r="10" spans="1:16" ht="15.6" hidden="1" x14ac:dyDescent="0.3">
      <c r="A10" s="8">
        <f t="shared" si="8"/>
        <v>6</v>
      </c>
      <c r="B10" s="8"/>
      <c r="C10" s="8"/>
      <c r="D10" s="8"/>
      <c r="J10" s="15" t="e">
        <f t="shared" si="4"/>
        <v>#DIV/0!</v>
      </c>
      <c r="K10" s="12" t="e">
        <f t="shared" si="5"/>
        <v>#DIV/0!</v>
      </c>
    </row>
    <row r="11" spans="1:16" ht="15.6" hidden="1" x14ac:dyDescent="0.3">
      <c r="A11" s="8">
        <f t="shared" si="8"/>
        <v>7</v>
      </c>
      <c r="B11" s="8"/>
      <c r="C11" s="8"/>
      <c r="D11" s="8"/>
      <c r="J11" s="15" t="e">
        <f t="shared" si="4"/>
        <v>#DIV/0!</v>
      </c>
      <c r="K11" s="12" t="e">
        <f t="shared" si="5"/>
        <v>#DIV/0!</v>
      </c>
    </row>
    <row r="12" spans="1:16" ht="15.6" hidden="1" x14ac:dyDescent="0.3">
      <c r="A12" s="8">
        <f t="shared" si="8"/>
        <v>8</v>
      </c>
      <c r="B12" s="8"/>
      <c r="C12" s="8"/>
      <c r="D12" s="8"/>
      <c r="J12" s="15" t="e">
        <f t="shared" si="4"/>
        <v>#DIV/0!</v>
      </c>
      <c r="K12" s="12" t="e">
        <f t="shared" si="5"/>
        <v>#DIV/0!</v>
      </c>
    </row>
    <row r="13" spans="1:16" ht="15.6" hidden="1" x14ac:dyDescent="0.3">
      <c r="A13" s="8">
        <f t="shared" si="8"/>
        <v>9</v>
      </c>
      <c r="B13" s="8"/>
      <c r="C13" s="8"/>
      <c r="D13" s="8"/>
      <c r="J13" s="15" t="e">
        <f t="shared" si="4"/>
        <v>#DIV/0!</v>
      </c>
      <c r="K13" s="12" t="e">
        <f t="shared" si="5"/>
        <v>#DIV/0!</v>
      </c>
    </row>
    <row r="14" spans="1:16" ht="15.6" hidden="1" x14ac:dyDescent="0.3">
      <c r="A14" s="8">
        <f t="shared" si="8"/>
        <v>10</v>
      </c>
      <c r="B14" s="8"/>
      <c r="C14" s="8"/>
      <c r="D14" s="8"/>
      <c r="J14" s="15" t="e">
        <f t="shared" si="4"/>
        <v>#DIV/0!</v>
      </c>
      <c r="K14" s="12" t="e">
        <f t="shared" si="5"/>
        <v>#DIV/0!</v>
      </c>
    </row>
    <row r="15" spans="1:16" ht="15.6" hidden="1" x14ac:dyDescent="0.3">
      <c r="A15" s="8">
        <f t="shared" si="8"/>
        <v>11</v>
      </c>
      <c r="B15" s="8"/>
      <c r="C15" s="8"/>
      <c r="D15" s="8"/>
      <c r="J15" s="15" t="e">
        <f t="shared" si="4"/>
        <v>#DIV/0!</v>
      </c>
      <c r="K15" s="12" t="e">
        <f t="shared" si="5"/>
        <v>#DIV/0!</v>
      </c>
    </row>
    <row r="16" spans="1:16" ht="15.6" hidden="1" x14ac:dyDescent="0.3">
      <c r="A16" s="8">
        <f t="shared" si="8"/>
        <v>12</v>
      </c>
      <c r="B16" s="8"/>
      <c r="C16" s="8"/>
      <c r="D16" s="8"/>
      <c r="J16" s="15" t="e">
        <f t="shared" si="4"/>
        <v>#DIV/0!</v>
      </c>
      <c r="K16" s="12" t="e">
        <f t="shared" si="5"/>
        <v>#DIV/0!</v>
      </c>
    </row>
    <row r="17" spans="1:11" ht="15.6" hidden="1" x14ac:dyDescent="0.3">
      <c r="A17" s="8">
        <f t="shared" si="8"/>
        <v>13</v>
      </c>
      <c r="B17" s="8"/>
      <c r="C17" s="8"/>
      <c r="D17" s="8"/>
      <c r="J17" s="15" t="e">
        <f t="shared" si="4"/>
        <v>#DIV/0!</v>
      </c>
      <c r="K17" s="12" t="e">
        <f t="shared" si="5"/>
        <v>#DIV/0!</v>
      </c>
    </row>
    <row r="18" spans="1:11" ht="15.6" hidden="1" x14ac:dyDescent="0.3">
      <c r="A18" s="8">
        <f t="shared" si="8"/>
        <v>14</v>
      </c>
      <c r="B18" s="8"/>
      <c r="C18" s="8"/>
      <c r="D18" s="8"/>
      <c r="J18" s="15" t="e">
        <f t="shared" si="4"/>
        <v>#DIV/0!</v>
      </c>
      <c r="K18" s="12" t="e">
        <f t="shared" si="5"/>
        <v>#DIV/0!</v>
      </c>
    </row>
    <row r="19" spans="1:11" ht="15.6" hidden="1" x14ac:dyDescent="0.3">
      <c r="A19" s="8">
        <f t="shared" si="8"/>
        <v>15</v>
      </c>
      <c r="B19" s="8"/>
      <c r="C19" s="8"/>
      <c r="D19" s="8"/>
      <c r="J19" s="15" t="e">
        <f t="shared" si="4"/>
        <v>#DIV/0!</v>
      </c>
      <c r="K19" s="12" t="e">
        <f t="shared" si="5"/>
        <v>#DIV/0!</v>
      </c>
    </row>
    <row r="20" spans="1:11" ht="15.6" hidden="1" x14ac:dyDescent="0.3">
      <c r="A20" s="8">
        <f t="shared" si="8"/>
        <v>16</v>
      </c>
      <c r="B20" s="8"/>
      <c r="C20" s="8"/>
      <c r="D20" s="8"/>
      <c r="J20" s="15" t="e">
        <f t="shared" si="4"/>
        <v>#DIV/0!</v>
      </c>
      <c r="K20" s="12" t="e">
        <f t="shared" si="5"/>
        <v>#DIV/0!</v>
      </c>
    </row>
    <row r="21" spans="1:11" ht="15.6" hidden="1" x14ac:dyDescent="0.3">
      <c r="A21" s="8">
        <f t="shared" si="8"/>
        <v>17</v>
      </c>
      <c r="B21" s="8"/>
      <c r="C21" s="8"/>
      <c r="D21" s="8"/>
      <c r="J21" s="15" t="e">
        <f t="shared" si="4"/>
        <v>#DIV/0!</v>
      </c>
      <c r="K21" s="12" t="e">
        <f t="shared" si="5"/>
        <v>#DIV/0!</v>
      </c>
    </row>
    <row r="22" spans="1:11" ht="15.6" hidden="1" x14ac:dyDescent="0.3">
      <c r="A22" s="8">
        <f t="shared" si="8"/>
        <v>18</v>
      </c>
      <c r="B22" s="8"/>
      <c r="C22" s="8"/>
      <c r="D22" s="8"/>
      <c r="J22" s="15" t="e">
        <f t="shared" si="4"/>
        <v>#DIV/0!</v>
      </c>
      <c r="K22" s="12" t="e">
        <f t="shared" si="5"/>
        <v>#DIV/0!</v>
      </c>
    </row>
    <row r="23" spans="1:11" ht="15.6" hidden="1" x14ac:dyDescent="0.3">
      <c r="A23" s="8">
        <f t="shared" si="8"/>
        <v>19</v>
      </c>
      <c r="B23" s="8"/>
      <c r="C23" s="8"/>
      <c r="D23" s="8"/>
      <c r="J23" s="15" t="e">
        <f t="shared" si="4"/>
        <v>#DIV/0!</v>
      </c>
      <c r="K23" s="12" t="e">
        <f t="shared" si="5"/>
        <v>#DIV/0!</v>
      </c>
    </row>
    <row r="24" spans="1:11" ht="15.6" hidden="1" x14ac:dyDescent="0.3">
      <c r="A24" s="8">
        <f t="shared" si="8"/>
        <v>20</v>
      </c>
      <c r="B24" s="8"/>
      <c r="C24" s="8"/>
      <c r="D24" s="8"/>
      <c r="J24" s="15" t="e">
        <f t="shared" si="4"/>
        <v>#DIV/0!</v>
      </c>
      <c r="K24" s="12" t="e">
        <f t="shared" si="5"/>
        <v>#DIV/0!</v>
      </c>
    </row>
    <row r="25" spans="1:11" ht="15.6" hidden="1" x14ac:dyDescent="0.3">
      <c r="A25" s="8">
        <f t="shared" si="8"/>
        <v>21</v>
      </c>
      <c r="B25" s="8"/>
      <c r="C25" s="8"/>
      <c r="D25" s="8"/>
      <c r="J25" s="15" t="e">
        <f t="shared" si="4"/>
        <v>#DIV/0!</v>
      </c>
      <c r="K25" s="12" t="e">
        <f t="shared" si="5"/>
        <v>#DIV/0!</v>
      </c>
    </row>
    <row r="26" spans="1:11" ht="15.6" hidden="1" x14ac:dyDescent="0.3">
      <c r="A26" s="8">
        <f t="shared" si="8"/>
        <v>22</v>
      </c>
      <c r="B26" s="8"/>
      <c r="C26" s="8"/>
      <c r="D26" s="8"/>
      <c r="J26" s="15" t="e">
        <f t="shared" si="4"/>
        <v>#DIV/0!</v>
      </c>
      <c r="K26" s="12" t="e">
        <f t="shared" si="5"/>
        <v>#DIV/0!</v>
      </c>
    </row>
    <row r="27" spans="1:11" ht="15.6" hidden="1" x14ac:dyDescent="0.3">
      <c r="A27" s="8">
        <f t="shared" si="8"/>
        <v>23</v>
      </c>
      <c r="B27" s="8"/>
      <c r="C27" s="8"/>
      <c r="D27" s="8"/>
      <c r="J27" s="15" t="e">
        <f t="shared" si="4"/>
        <v>#DIV/0!</v>
      </c>
      <c r="K27" s="12" t="e">
        <f t="shared" si="5"/>
        <v>#DIV/0!</v>
      </c>
    </row>
    <row r="28" spans="1:11" ht="15.6" hidden="1" x14ac:dyDescent="0.3">
      <c r="A28" s="8">
        <f t="shared" si="8"/>
        <v>24</v>
      </c>
      <c r="B28" s="8"/>
      <c r="C28" s="8"/>
      <c r="D28" s="8"/>
      <c r="J28" s="15" t="e">
        <f t="shared" si="4"/>
        <v>#DIV/0!</v>
      </c>
      <c r="K28" s="12" t="e">
        <f t="shared" si="5"/>
        <v>#DIV/0!</v>
      </c>
    </row>
    <row r="29" spans="1:11" ht="15.6" hidden="1" x14ac:dyDescent="0.3">
      <c r="A29" s="8">
        <f t="shared" si="8"/>
        <v>25</v>
      </c>
      <c r="B29" s="8"/>
      <c r="C29" s="8"/>
      <c r="D29" s="8"/>
      <c r="J29" s="15" t="e">
        <f t="shared" si="4"/>
        <v>#DIV/0!</v>
      </c>
      <c r="K29" s="12" t="e">
        <f t="shared" si="5"/>
        <v>#DIV/0!</v>
      </c>
    </row>
    <row r="30" spans="1:11" ht="15.6" hidden="1" x14ac:dyDescent="0.3">
      <c r="A30" s="8">
        <f t="shared" si="8"/>
        <v>26</v>
      </c>
      <c r="B30" s="8"/>
      <c r="C30" s="8"/>
      <c r="D30" s="8"/>
      <c r="J30" s="15" t="e">
        <f t="shared" si="4"/>
        <v>#DIV/0!</v>
      </c>
      <c r="K30" s="12" t="e">
        <f t="shared" si="5"/>
        <v>#DIV/0!</v>
      </c>
    </row>
    <row r="31" spans="1:11" ht="15.6" hidden="1" x14ac:dyDescent="0.3">
      <c r="A31" s="8">
        <f t="shared" si="8"/>
        <v>27</v>
      </c>
      <c r="B31" s="8"/>
      <c r="C31" s="8"/>
      <c r="D31" s="8"/>
      <c r="J31" s="15" t="e">
        <f t="shared" si="4"/>
        <v>#DIV/0!</v>
      </c>
      <c r="K31" s="12" t="e">
        <f t="shared" si="5"/>
        <v>#DIV/0!</v>
      </c>
    </row>
    <row r="32" spans="1:11" ht="15.6" hidden="1" x14ac:dyDescent="0.3">
      <c r="A32" s="8">
        <f t="shared" si="8"/>
        <v>28</v>
      </c>
      <c r="B32" s="8"/>
      <c r="C32" s="8"/>
      <c r="D32" s="8"/>
      <c r="J32" s="15" t="e">
        <f t="shared" si="4"/>
        <v>#DIV/0!</v>
      </c>
      <c r="K32" s="12" t="e">
        <f t="shared" si="5"/>
        <v>#DIV/0!</v>
      </c>
    </row>
    <row r="33" spans="1:11" ht="15.6" hidden="1" x14ac:dyDescent="0.3">
      <c r="A33" s="8">
        <f t="shared" si="8"/>
        <v>29</v>
      </c>
      <c r="B33" s="8"/>
      <c r="C33" s="8"/>
      <c r="D33" s="8"/>
      <c r="J33" s="15" t="e">
        <f t="shared" si="4"/>
        <v>#DIV/0!</v>
      </c>
      <c r="K33" s="12" t="e">
        <f t="shared" si="5"/>
        <v>#DIV/0!</v>
      </c>
    </row>
    <row r="34" spans="1:11" ht="15.6" hidden="1" x14ac:dyDescent="0.3">
      <c r="A34" s="8">
        <f t="shared" si="8"/>
        <v>30</v>
      </c>
      <c r="B34" s="8"/>
      <c r="C34" s="8"/>
      <c r="D34" s="8"/>
      <c r="J34" s="15" t="e">
        <f t="shared" si="4"/>
        <v>#DIV/0!</v>
      </c>
      <c r="K34" s="12" t="e">
        <f t="shared" si="5"/>
        <v>#DIV/0!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C1" workbookViewId="0">
      <selection activeCell="F37" sqref="F37"/>
    </sheetView>
  </sheetViews>
  <sheetFormatPr defaultRowHeight="13.2" x14ac:dyDescent="0.25"/>
  <cols>
    <col min="1" max="1" width="4.6640625" customWidth="1"/>
    <col min="2" max="2" width="41.88671875" customWidth="1"/>
    <col min="3" max="3" width="55" customWidth="1"/>
    <col min="4" max="4" width="26.33203125" customWidth="1"/>
    <col min="5" max="11" width="5.44140625" customWidth="1"/>
    <col min="12" max="13" width="7.5546875" customWidth="1"/>
    <col min="14" max="14" width="6.5546875" customWidth="1"/>
    <col min="15" max="15" width="8.6640625" customWidth="1"/>
  </cols>
  <sheetData>
    <row r="1" spans="1:16" ht="17.399999999999999" x14ac:dyDescent="0.25">
      <c r="A1" s="31" t="s">
        <v>0</v>
      </c>
      <c r="B1" s="31"/>
      <c r="C1" s="31"/>
      <c r="D1" s="31"/>
    </row>
    <row r="2" spans="1:16" ht="20.399999999999999" customHeight="1" x14ac:dyDescent="0.25">
      <c r="A2" s="32" t="s">
        <v>60</v>
      </c>
      <c r="B2" s="32"/>
      <c r="C2" s="32"/>
      <c r="D2" s="32"/>
    </row>
    <row r="3" spans="1:16" ht="20.399999999999999" customHeight="1" x14ac:dyDescent="0.25">
      <c r="A3" s="29" t="s">
        <v>2</v>
      </c>
      <c r="B3" s="30"/>
      <c r="C3" s="30"/>
      <c r="D3" s="30"/>
      <c r="K3" s="44">
        <v>1.25</v>
      </c>
      <c r="L3" s="44">
        <v>0.25</v>
      </c>
      <c r="M3" s="45"/>
    </row>
    <row r="4" spans="1:16" ht="79.8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4" t="s">
        <v>94</v>
      </c>
      <c r="F4" s="14" t="s">
        <v>95</v>
      </c>
      <c r="G4" s="14" t="s">
        <v>96</v>
      </c>
      <c r="H4" s="14" t="s">
        <v>97</v>
      </c>
      <c r="I4" s="14" t="s">
        <v>100</v>
      </c>
      <c r="J4" s="14" t="s">
        <v>98</v>
      </c>
      <c r="K4" s="14" t="s">
        <v>99</v>
      </c>
      <c r="L4" s="18" t="s">
        <v>101</v>
      </c>
      <c r="M4" s="18" t="s">
        <v>105</v>
      </c>
      <c r="N4" s="18" t="s">
        <v>102</v>
      </c>
      <c r="O4" s="18" t="s">
        <v>103</v>
      </c>
      <c r="P4" s="19" t="s">
        <v>104</v>
      </c>
    </row>
    <row r="5" spans="1:16" ht="46.8" x14ac:dyDescent="0.25">
      <c r="A5" s="2">
        <v>1</v>
      </c>
      <c r="B5" s="5" t="s">
        <v>61</v>
      </c>
      <c r="C5" s="5" t="s">
        <v>62</v>
      </c>
      <c r="D5" s="5" t="s">
        <v>14</v>
      </c>
      <c r="E5" s="16">
        <f>[19]список!E9</f>
        <v>80</v>
      </c>
      <c r="F5" s="16">
        <f>[1]список!E9</f>
        <v>77</v>
      </c>
      <c r="G5" s="16">
        <f>[20]список!E9</f>
        <v>100</v>
      </c>
      <c r="H5" s="28"/>
      <c r="I5" s="16">
        <f>[21]список!E9</f>
        <v>64</v>
      </c>
      <c r="J5" s="27">
        <f t="shared" ref="J5" si="0">AVERAGE(E5:I5)</f>
        <v>80.25</v>
      </c>
      <c r="K5" s="25">
        <f t="shared" ref="K5" si="1">SQRT(_xlfn.VAR.S(E5:J5))</f>
        <v>12.891373084353738</v>
      </c>
      <c r="L5" s="26">
        <f t="shared" ref="L5" si="2">K5/J5*100</f>
        <v>16.064016304490639</v>
      </c>
      <c r="M5" s="26">
        <f>MAX($K$3*K5,$L$3*J5)</f>
        <v>20.0625</v>
      </c>
      <c r="N5" s="25" t="str">
        <f>CONCATENATE("&gt;",TEXT(J5-M5,"0.0"))</f>
        <v>&gt;60.2</v>
      </c>
      <c r="O5" s="25" t="str">
        <f>CONCATENATE("&lt;",TEXT(J5+M5,"0.0"))</f>
        <v>&lt;100.3</v>
      </c>
      <c r="P5" s="21">
        <f t="shared" ref="P5" si="3">AVERAGEIFS(E5:I5,E5:I5,N5,E5:I5,O5)</f>
        <v>80.25</v>
      </c>
    </row>
    <row r="6" spans="1:16" ht="60" customHeight="1" x14ac:dyDescent="0.25">
      <c r="A6" s="2">
        <f>A5+1</f>
        <v>2</v>
      </c>
      <c r="B6" s="5" t="s">
        <v>63</v>
      </c>
      <c r="C6" s="5" t="s">
        <v>64</v>
      </c>
      <c r="D6" s="5" t="s">
        <v>14</v>
      </c>
      <c r="E6" s="16">
        <f>[19]список!E10</f>
        <v>90</v>
      </c>
      <c r="F6" s="16">
        <f>[1]список!E10</f>
        <v>100</v>
      </c>
      <c r="G6" s="16">
        <f>[20]список!E10</f>
        <v>100</v>
      </c>
      <c r="H6" s="28"/>
      <c r="I6" s="16">
        <f>[21]список!E10</f>
        <v>70</v>
      </c>
      <c r="J6" s="27">
        <f t="shared" ref="J6:J31" si="4">AVERAGE(E6:I6)</f>
        <v>90</v>
      </c>
      <c r="K6" s="25">
        <f t="shared" ref="K6:K31" si="5">SQRT(_xlfn.VAR.S(E6:J6))</f>
        <v>12.24744871391589</v>
      </c>
      <c r="L6" s="26">
        <f t="shared" ref="L6:L18" si="6">K6/J6*100</f>
        <v>13.608276348795433</v>
      </c>
      <c r="M6" s="26">
        <f t="shared" ref="M6:M18" si="7">MAX($K$3*K6,$L$3*J6)</f>
        <v>22.5</v>
      </c>
      <c r="N6" s="25" t="str">
        <f t="shared" ref="N6:N18" si="8">CONCATENATE("&gt;",TEXT(J6-M6,"0.0"))</f>
        <v>&gt;67.5</v>
      </c>
      <c r="O6" s="25" t="str">
        <f t="shared" ref="O6:O18" si="9">CONCATENATE("&lt;",TEXT(J6+M6,"0.0"))</f>
        <v>&lt;112.5</v>
      </c>
      <c r="P6" s="22">
        <f t="shared" ref="P6:P18" si="10">AVERAGEIFS(E6:I6,E6:I6,N6,E6:I6,O6)</f>
        <v>90</v>
      </c>
    </row>
    <row r="7" spans="1:16" ht="31.2" x14ac:dyDescent="0.25">
      <c r="A7" s="2">
        <f t="shared" ref="A7:A29" si="11">A6+1</f>
        <v>3</v>
      </c>
      <c r="B7" s="5" t="s">
        <v>65</v>
      </c>
      <c r="C7" s="5" t="s">
        <v>66</v>
      </c>
      <c r="D7" s="5" t="s">
        <v>31</v>
      </c>
      <c r="E7" s="16">
        <f>[19]список!E11</f>
        <v>64</v>
      </c>
      <c r="F7" s="16">
        <f>[1]список!E11</f>
        <v>84</v>
      </c>
      <c r="G7" s="16">
        <f>[20]список!E11</f>
        <v>90</v>
      </c>
      <c r="H7" s="28"/>
      <c r="I7" s="16">
        <f>[21]список!E11</f>
        <v>52</v>
      </c>
      <c r="J7" s="24">
        <f t="shared" si="4"/>
        <v>72.5</v>
      </c>
      <c r="K7" s="25">
        <f t="shared" si="5"/>
        <v>15.256146302392358</v>
      </c>
      <c r="L7" s="26">
        <f t="shared" si="6"/>
        <v>21.042960417092907</v>
      </c>
      <c r="M7" s="26">
        <f t="shared" si="7"/>
        <v>19.070182877990447</v>
      </c>
      <c r="N7" s="25" t="str">
        <f t="shared" si="8"/>
        <v>&gt;53.4</v>
      </c>
      <c r="O7" s="25" t="str">
        <f t="shared" si="9"/>
        <v>&lt;91.6</v>
      </c>
      <c r="P7" s="22">
        <f t="shared" si="10"/>
        <v>79.333333333333329</v>
      </c>
    </row>
    <row r="8" spans="1:16" ht="46.8" x14ac:dyDescent="0.25">
      <c r="A8" s="2">
        <f t="shared" si="11"/>
        <v>4</v>
      </c>
      <c r="B8" s="5" t="s">
        <v>67</v>
      </c>
      <c r="C8" s="5" t="s">
        <v>68</v>
      </c>
      <c r="D8" s="5" t="s">
        <v>20</v>
      </c>
      <c r="E8" s="16">
        <f>[19]список!E12</f>
        <v>48</v>
      </c>
      <c r="F8" s="16">
        <f>[1]список!E12</f>
        <v>67</v>
      </c>
      <c r="G8" s="16">
        <f>[20]список!E12</f>
        <v>50</v>
      </c>
      <c r="H8" s="28"/>
      <c r="I8" s="16">
        <f>[21]список!E12</f>
        <v>38</v>
      </c>
      <c r="J8" s="24">
        <f t="shared" si="4"/>
        <v>50.75</v>
      </c>
      <c r="K8" s="25">
        <f t="shared" si="5"/>
        <v>10.425329730996522</v>
      </c>
      <c r="L8" s="26">
        <f t="shared" si="6"/>
        <v>20.54252163743157</v>
      </c>
      <c r="M8" s="26">
        <f t="shared" si="7"/>
        <v>13.031662163745652</v>
      </c>
      <c r="N8" s="25" t="str">
        <f t="shared" si="8"/>
        <v>&gt;37.7</v>
      </c>
      <c r="O8" s="25" t="str">
        <f t="shared" si="9"/>
        <v>&lt;63.8</v>
      </c>
      <c r="P8" s="21">
        <f t="shared" si="10"/>
        <v>45.333333333333336</v>
      </c>
    </row>
    <row r="9" spans="1:16" ht="31.2" x14ac:dyDescent="0.25">
      <c r="A9" s="2">
        <f t="shared" si="11"/>
        <v>5</v>
      </c>
      <c r="B9" s="5" t="s">
        <v>69</v>
      </c>
      <c r="C9" s="5" t="s">
        <v>70</v>
      </c>
      <c r="D9" s="5" t="s">
        <v>17</v>
      </c>
      <c r="E9" s="16">
        <f>[19]список!E13</f>
        <v>52</v>
      </c>
      <c r="F9" s="16">
        <f>[1]список!E13</f>
        <v>66</v>
      </c>
      <c r="G9" s="16">
        <f>[20]список!E13</f>
        <v>73</v>
      </c>
      <c r="H9" s="28"/>
      <c r="I9" s="16">
        <f>[21]список!E13</f>
        <v>70</v>
      </c>
      <c r="J9" s="24">
        <f t="shared" si="4"/>
        <v>65.25</v>
      </c>
      <c r="K9" s="25">
        <f t="shared" si="5"/>
        <v>8.0428539710727058</v>
      </c>
      <c r="L9" s="26">
        <f t="shared" si="6"/>
        <v>12.326212982486906</v>
      </c>
      <c r="M9" s="26">
        <f t="shared" si="7"/>
        <v>16.3125</v>
      </c>
      <c r="N9" s="25" t="str">
        <f t="shared" si="8"/>
        <v>&gt;48.9</v>
      </c>
      <c r="O9" s="25" t="str">
        <f t="shared" si="9"/>
        <v>&lt;81.6</v>
      </c>
      <c r="P9" s="21">
        <f t="shared" si="10"/>
        <v>65.25</v>
      </c>
    </row>
    <row r="10" spans="1:16" ht="46.8" x14ac:dyDescent="0.25">
      <c r="A10" s="2">
        <f t="shared" si="11"/>
        <v>6</v>
      </c>
      <c r="B10" s="5" t="s">
        <v>71</v>
      </c>
      <c r="C10" s="5" t="s">
        <v>72</v>
      </c>
      <c r="D10" s="5" t="s">
        <v>73</v>
      </c>
      <c r="E10" s="16">
        <f>[19]список!E14</f>
        <v>56</v>
      </c>
      <c r="F10" s="16">
        <f>[1]список!E14</f>
        <v>70</v>
      </c>
      <c r="G10" s="16">
        <f>[20]список!E14</f>
        <v>58</v>
      </c>
      <c r="H10" s="28"/>
      <c r="I10" s="16">
        <f>[21]список!E14</f>
        <v>32</v>
      </c>
      <c r="J10" s="24">
        <f t="shared" si="4"/>
        <v>54</v>
      </c>
      <c r="K10" s="25">
        <f t="shared" si="5"/>
        <v>13.784048752090222</v>
      </c>
      <c r="L10" s="26">
        <f t="shared" si="6"/>
        <v>25.526016207574486</v>
      </c>
      <c r="M10" s="26">
        <f t="shared" si="7"/>
        <v>17.230060940112779</v>
      </c>
      <c r="N10" s="25" t="str">
        <f t="shared" si="8"/>
        <v>&gt;36.8</v>
      </c>
      <c r="O10" s="25" t="str">
        <f t="shared" si="9"/>
        <v>&lt;71.2</v>
      </c>
      <c r="P10" s="21">
        <f t="shared" si="10"/>
        <v>61.333333333333336</v>
      </c>
    </row>
    <row r="11" spans="1:16" ht="31.2" x14ac:dyDescent="0.25">
      <c r="A11" s="2">
        <f t="shared" si="11"/>
        <v>7</v>
      </c>
      <c r="B11" s="5" t="s">
        <v>74</v>
      </c>
      <c r="C11" s="5" t="s">
        <v>75</v>
      </c>
      <c r="D11" s="5" t="s">
        <v>14</v>
      </c>
      <c r="E11" s="16">
        <f>[19]список!E15</f>
        <v>48</v>
      </c>
      <c r="F11" s="16">
        <f>[1]список!E15</f>
        <v>44</v>
      </c>
      <c r="G11" s="16">
        <f>[20]список!E15</f>
        <v>100</v>
      </c>
      <c r="H11" s="28"/>
      <c r="I11" s="16">
        <f>[21]список!E15</f>
        <v>36</v>
      </c>
      <c r="J11" s="24">
        <f t="shared" si="4"/>
        <v>57</v>
      </c>
      <c r="K11" s="25">
        <f t="shared" si="5"/>
        <v>25.199206336708304</v>
      </c>
      <c r="L11" s="26">
        <f t="shared" si="6"/>
        <v>44.209133924049652</v>
      </c>
      <c r="M11" s="26">
        <f t="shared" si="7"/>
        <v>31.499007920885379</v>
      </c>
      <c r="N11" s="25" t="str">
        <f t="shared" si="8"/>
        <v>&gt;25.5</v>
      </c>
      <c r="O11" s="25" t="str">
        <f t="shared" si="9"/>
        <v>&lt;88.5</v>
      </c>
      <c r="P11" s="21">
        <f t="shared" si="10"/>
        <v>42.666666666666664</v>
      </c>
    </row>
    <row r="12" spans="1:16" ht="62.4" x14ac:dyDescent="0.25">
      <c r="A12" s="2">
        <f t="shared" si="11"/>
        <v>8</v>
      </c>
      <c r="B12" s="5" t="s">
        <v>76</v>
      </c>
      <c r="C12" s="5" t="s">
        <v>77</v>
      </c>
      <c r="D12" s="5" t="s">
        <v>14</v>
      </c>
      <c r="E12" s="16">
        <f>[19]список!E16</f>
        <v>56</v>
      </c>
      <c r="F12" s="16">
        <f>[1]список!E16</f>
        <v>68</v>
      </c>
      <c r="G12" s="16">
        <f>[20]список!E16</f>
        <v>100</v>
      </c>
      <c r="H12" s="28"/>
      <c r="I12" s="16">
        <f>[21]список!E16</f>
        <v>44</v>
      </c>
      <c r="J12" s="24">
        <f t="shared" si="4"/>
        <v>67</v>
      </c>
      <c r="K12" s="25">
        <f t="shared" si="5"/>
        <v>20.85665361461421</v>
      </c>
      <c r="L12" s="26">
        <f t="shared" si="6"/>
        <v>31.129333753155535</v>
      </c>
      <c r="M12" s="26">
        <f t="shared" si="7"/>
        <v>26.070817018267761</v>
      </c>
      <c r="N12" s="25" t="str">
        <f t="shared" si="8"/>
        <v>&gt;40.9</v>
      </c>
      <c r="O12" s="25" t="str">
        <f t="shared" si="9"/>
        <v>&lt;93.1</v>
      </c>
      <c r="P12" s="21">
        <f t="shared" si="10"/>
        <v>56</v>
      </c>
    </row>
    <row r="13" spans="1:16" ht="31.2" x14ac:dyDescent="0.25">
      <c r="A13" s="2">
        <f t="shared" si="11"/>
        <v>9</v>
      </c>
      <c r="B13" s="5" t="s">
        <v>78</v>
      </c>
      <c r="C13" s="5" t="s">
        <v>79</v>
      </c>
      <c r="D13" s="5" t="s">
        <v>14</v>
      </c>
      <c r="E13" s="16">
        <f>[19]список!E17</f>
        <v>56</v>
      </c>
      <c r="F13" s="16">
        <f>[1]список!E17</f>
        <v>86</v>
      </c>
      <c r="G13" s="16">
        <f>[20]список!E17</f>
        <v>100</v>
      </c>
      <c r="H13" s="28"/>
      <c r="I13" s="16">
        <f>[21]список!E17</f>
        <v>48</v>
      </c>
      <c r="J13" s="24">
        <f t="shared" si="4"/>
        <v>72.5</v>
      </c>
      <c r="K13" s="25">
        <f t="shared" si="5"/>
        <v>21.277922830953212</v>
      </c>
      <c r="L13" s="26">
        <f t="shared" si="6"/>
        <v>29.348859077176844</v>
      </c>
      <c r="M13" s="26">
        <f t="shared" si="7"/>
        <v>26.597403538691516</v>
      </c>
      <c r="N13" s="25" t="str">
        <f t="shared" si="8"/>
        <v>&gt;45.9</v>
      </c>
      <c r="O13" s="25" t="str">
        <f t="shared" si="9"/>
        <v>&lt;99.1</v>
      </c>
      <c r="P13" s="21">
        <f t="shared" si="10"/>
        <v>63.333333333333336</v>
      </c>
    </row>
    <row r="14" spans="1:16" ht="46.8" x14ac:dyDescent="0.25">
      <c r="A14" s="2">
        <f t="shared" si="11"/>
        <v>10</v>
      </c>
      <c r="B14" s="5" t="s">
        <v>80</v>
      </c>
      <c r="C14" s="5" t="s">
        <v>81</v>
      </c>
      <c r="D14" s="5" t="s">
        <v>14</v>
      </c>
      <c r="E14" s="16">
        <f>[19]список!E18</f>
        <v>52</v>
      </c>
      <c r="F14" s="16">
        <f>[1]список!E18</f>
        <v>62</v>
      </c>
      <c r="G14" s="16">
        <f>[20]список!E18</f>
        <v>100</v>
      </c>
      <c r="H14" s="28"/>
      <c r="I14" s="16">
        <f>[21]список!E18</f>
        <v>30</v>
      </c>
      <c r="J14" s="24">
        <f t="shared" si="4"/>
        <v>61</v>
      </c>
      <c r="K14" s="25">
        <f t="shared" si="5"/>
        <v>25.317977802344327</v>
      </c>
      <c r="L14" s="26">
        <f t="shared" si="6"/>
        <v>41.504881643187417</v>
      </c>
      <c r="M14" s="26">
        <f t="shared" si="7"/>
        <v>31.64747225293041</v>
      </c>
      <c r="N14" s="25" t="str">
        <f t="shared" si="8"/>
        <v>&gt;29.4</v>
      </c>
      <c r="O14" s="25" t="str">
        <f t="shared" si="9"/>
        <v>&lt;92.6</v>
      </c>
      <c r="P14" s="21">
        <f t="shared" si="10"/>
        <v>48</v>
      </c>
    </row>
    <row r="15" spans="1:16" ht="46.8" x14ac:dyDescent="0.25">
      <c r="A15" s="2">
        <f t="shared" si="11"/>
        <v>11</v>
      </c>
      <c r="B15" s="5" t="s">
        <v>82</v>
      </c>
      <c r="C15" s="5" t="s">
        <v>83</v>
      </c>
      <c r="D15" s="5" t="s">
        <v>31</v>
      </c>
      <c r="E15" s="16">
        <f>[19]список!E19</f>
        <v>62</v>
      </c>
      <c r="F15" s="16">
        <f>[1]список!E19</f>
        <v>82</v>
      </c>
      <c r="G15" s="16">
        <f>[20]список!E19</f>
        <v>49</v>
      </c>
      <c r="H15" s="28"/>
      <c r="I15" s="16">
        <f>[21]список!E19</f>
        <v>30</v>
      </c>
      <c r="J15" s="24">
        <f t="shared" si="4"/>
        <v>55.75</v>
      </c>
      <c r="K15" s="25">
        <f t="shared" si="5"/>
        <v>18.952242611363964</v>
      </c>
      <c r="L15" s="26">
        <f t="shared" si="6"/>
        <v>33.995054011415185</v>
      </c>
      <c r="M15" s="26">
        <f t="shared" si="7"/>
        <v>23.690303264204957</v>
      </c>
      <c r="N15" s="25" t="str">
        <f t="shared" si="8"/>
        <v>&gt;32.1</v>
      </c>
      <c r="O15" s="25" t="str">
        <f t="shared" si="9"/>
        <v>&lt;79.4</v>
      </c>
      <c r="P15" s="21">
        <f t="shared" si="10"/>
        <v>55.5</v>
      </c>
    </row>
    <row r="16" spans="1:16" ht="46.8" x14ac:dyDescent="0.25">
      <c r="A16" s="2">
        <f t="shared" si="11"/>
        <v>12</v>
      </c>
      <c r="B16" s="5" t="s">
        <v>84</v>
      </c>
      <c r="C16" s="5" t="s">
        <v>85</v>
      </c>
      <c r="D16" s="5" t="s">
        <v>17</v>
      </c>
      <c r="E16" s="16">
        <f>[19]список!E20</f>
        <v>60</v>
      </c>
      <c r="F16" s="16">
        <f>[1]список!E20</f>
        <v>84</v>
      </c>
      <c r="G16" s="16">
        <f>[20]список!E20</f>
        <v>77</v>
      </c>
      <c r="H16" s="28"/>
      <c r="I16" s="16">
        <f>[21]список!E20</f>
        <v>90</v>
      </c>
      <c r="J16" s="27">
        <f t="shared" si="4"/>
        <v>77.75</v>
      </c>
      <c r="K16" s="25">
        <f t="shared" si="5"/>
        <v>11.233320969330485</v>
      </c>
      <c r="L16" s="26">
        <f t="shared" si="6"/>
        <v>14.448001246727312</v>
      </c>
      <c r="M16" s="26">
        <f t="shared" si="7"/>
        <v>19.4375</v>
      </c>
      <c r="N16" s="25" t="str">
        <f t="shared" si="8"/>
        <v>&gt;58.3</v>
      </c>
      <c r="O16" s="25" t="str">
        <f t="shared" si="9"/>
        <v>&lt;97.2</v>
      </c>
      <c r="P16" s="22">
        <f t="shared" si="10"/>
        <v>77.75</v>
      </c>
    </row>
    <row r="17" spans="1:16" ht="31.2" x14ac:dyDescent="0.25">
      <c r="A17" s="2">
        <f t="shared" si="11"/>
        <v>13</v>
      </c>
      <c r="B17" s="4" t="s">
        <v>86</v>
      </c>
      <c r="C17" s="4" t="s">
        <v>87</v>
      </c>
      <c r="D17" s="4" t="s">
        <v>9</v>
      </c>
      <c r="E17" s="16">
        <f>[19]список!E21</f>
        <v>60</v>
      </c>
      <c r="F17" s="16">
        <f>[1]список!E21</f>
        <v>86</v>
      </c>
      <c r="G17" s="16">
        <f>[20]список!E21</f>
        <v>100</v>
      </c>
      <c r="H17" s="28"/>
      <c r="I17" s="16">
        <f>[21]список!E21</f>
        <v>54</v>
      </c>
      <c r="J17" s="27">
        <f t="shared" si="4"/>
        <v>75</v>
      </c>
      <c r="K17" s="25">
        <f t="shared" si="5"/>
        <v>18.788294228055936</v>
      </c>
      <c r="L17" s="26">
        <f t="shared" si="6"/>
        <v>25.051058970741245</v>
      </c>
      <c r="M17" s="26">
        <f t="shared" si="7"/>
        <v>23.485367785069919</v>
      </c>
      <c r="N17" s="25" t="str">
        <f t="shared" si="8"/>
        <v>&gt;51.5</v>
      </c>
      <c r="O17" s="25" t="str">
        <f t="shared" si="9"/>
        <v>&lt;98.5</v>
      </c>
      <c r="P17" s="21">
        <f t="shared" si="10"/>
        <v>66.666666666666671</v>
      </c>
    </row>
    <row r="18" spans="1:16" ht="35.4" customHeight="1" x14ac:dyDescent="0.25">
      <c r="A18" s="2">
        <f t="shared" si="11"/>
        <v>14</v>
      </c>
      <c r="B18" s="5" t="s">
        <v>88</v>
      </c>
      <c r="C18" s="5" t="s">
        <v>89</v>
      </c>
      <c r="D18" s="5" t="s">
        <v>90</v>
      </c>
      <c r="E18" s="16">
        <f>[19]список!E22</f>
        <v>48</v>
      </c>
      <c r="F18" s="16">
        <f>[1]список!E22</f>
        <v>42</v>
      </c>
      <c r="G18" s="16">
        <f>[20]список!E22</f>
        <v>67</v>
      </c>
      <c r="H18" s="28"/>
      <c r="I18" s="16">
        <f>[21]список!E22</f>
        <v>62</v>
      </c>
      <c r="J18" s="24">
        <f t="shared" si="4"/>
        <v>54.75</v>
      </c>
      <c r="K18" s="25">
        <f t="shared" si="5"/>
        <v>10.133484099755622</v>
      </c>
      <c r="L18" s="26">
        <f t="shared" si="6"/>
        <v>18.508646757544515</v>
      </c>
      <c r="M18" s="26">
        <f t="shared" si="7"/>
        <v>13.6875</v>
      </c>
      <c r="N18" s="25" t="str">
        <f t="shared" si="8"/>
        <v>&gt;41.1</v>
      </c>
      <c r="O18" s="25" t="str">
        <f t="shared" si="9"/>
        <v>&lt;68.4</v>
      </c>
      <c r="P18" s="21">
        <f t="shared" si="10"/>
        <v>54.75</v>
      </c>
    </row>
    <row r="19" spans="1:16" ht="15.6" hidden="1" x14ac:dyDescent="0.25">
      <c r="A19" s="2">
        <f t="shared" si="11"/>
        <v>15</v>
      </c>
      <c r="B19" s="2"/>
      <c r="C19" s="2"/>
      <c r="D19" s="2"/>
      <c r="E19" s="16">
        <f>[19]список!E23</f>
        <v>100</v>
      </c>
      <c r="I19" s="16">
        <f>[21]список!E23</f>
        <v>100</v>
      </c>
      <c r="J19" s="15">
        <f t="shared" si="4"/>
        <v>100</v>
      </c>
      <c r="K19" s="12">
        <f t="shared" si="5"/>
        <v>0</v>
      </c>
    </row>
    <row r="20" spans="1:16" ht="15.6" hidden="1" x14ac:dyDescent="0.25">
      <c r="A20" s="2">
        <f t="shared" si="11"/>
        <v>16</v>
      </c>
      <c r="B20" s="2"/>
      <c r="C20" s="2"/>
      <c r="D20" s="2"/>
      <c r="E20" s="16">
        <f>[19]список!E24</f>
        <v>100</v>
      </c>
      <c r="I20" s="16">
        <f>[21]список!E24</f>
        <v>100</v>
      </c>
      <c r="J20" s="15">
        <f t="shared" si="4"/>
        <v>100</v>
      </c>
      <c r="K20" s="12">
        <f t="shared" si="5"/>
        <v>0</v>
      </c>
    </row>
    <row r="21" spans="1:16" ht="15.6" hidden="1" x14ac:dyDescent="0.25">
      <c r="A21" s="2">
        <f t="shared" si="11"/>
        <v>17</v>
      </c>
      <c r="B21" s="2"/>
      <c r="C21" s="2"/>
      <c r="D21" s="2"/>
      <c r="E21" s="16">
        <f>[19]список!E25</f>
        <v>100</v>
      </c>
      <c r="I21" s="16">
        <f>[21]список!E25</f>
        <v>100</v>
      </c>
      <c r="J21" s="15">
        <f t="shared" si="4"/>
        <v>100</v>
      </c>
      <c r="K21" s="12">
        <f t="shared" si="5"/>
        <v>0</v>
      </c>
    </row>
    <row r="22" spans="1:16" ht="15.6" hidden="1" x14ac:dyDescent="0.25">
      <c r="A22" s="2">
        <f t="shared" si="11"/>
        <v>18</v>
      </c>
      <c r="B22" s="2"/>
      <c r="C22" s="2"/>
      <c r="D22" s="2"/>
      <c r="E22" s="16">
        <f>[19]список!E26</f>
        <v>100</v>
      </c>
      <c r="I22" s="16">
        <f>[21]список!E26</f>
        <v>100</v>
      </c>
      <c r="J22" s="15">
        <f t="shared" si="4"/>
        <v>100</v>
      </c>
      <c r="K22" s="12">
        <f t="shared" si="5"/>
        <v>0</v>
      </c>
    </row>
    <row r="23" spans="1:16" ht="15.6" hidden="1" x14ac:dyDescent="0.25">
      <c r="A23" s="2">
        <f t="shared" si="11"/>
        <v>19</v>
      </c>
      <c r="B23" s="2"/>
      <c r="C23" s="2"/>
      <c r="D23" s="2"/>
      <c r="E23" s="16">
        <f>[19]список!E27</f>
        <v>100</v>
      </c>
      <c r="I23" s="16">
        <f>[21]список!E27</f>
        <v>100</v>
      </c>
      <c r="J23" s="15">
        <f t="shared" si="4"/>
        <v>100</v>
      </c>
      <c r="K23" s="12">
        <f t="shared" si="5"/>
        <v>0</v>
      </c>
    </row>
    <row r="24" spans="1:16" ht="15.6" hidden="1" x14ac:dyDescent="0.25">
      <c r="A24" s="2">
        <f t="shared" si="11"/>
        <v>20</v>
      </c>
      <c r="B24" s="2"/>
      <c r="C24" s="2"/>
      <c r="D24" s="2"/>
      <c r="E24" s="16">
        <f>[19]список!E28</f>
        <v>100</v>
      </c>
      <c r="I24" s="16">
        <f>[21]список!E28</f>
        <v>100</v>
      </c>
      <c r="J24" s="15">
        <f t="shared" si="4"/>
        <v>100</v>
      </c>
      <c r="K24" s="12">
        <f t="shared" si="5"/>
        <v>0</v>
      </c>
    </row>
    <row r="25" spans="1:16" ht="15.6" hidden="1" x14ac:dyDescent="0.25">
      <c r="A25" s="2">
        <f t="shared" si="11"/>
        <v>21</v>
      </c>
      <c r="B25" s="2"/>
      <c r="C25" s="2"/>
      <c r="D25" s="2"/>
      <c r="E25" s="16">
        <f>[19]список!E29</f>
        <v>100</v>
      </c>
      <c r="I25" s="16">
        <f>[21]список!E29</f>
        <v>100</v>
      </c>
      <c r="J25" s="15">
        <f t="shared" si="4"/>
        <v>100</v>
      </c>
      <c r="K25" s="12">
        <f t="shared" si="5"/>
        <v>0</v>
      </c>
    </row>
    <row r="26" spans="1:16" ht="15.6" hidden="1" x14ac:dyDescent="0.25">
      <c r="A26" s="2">
        <f t="shared" si="11"/>
        <v>22</v>
      </c>
      <c r="B26" s="2"/>
      <c r="C26" s="2"/>
      <c r="D26" s="2"/>
      <c r="E26" s="16">
        <f>[19]список!E30</f>
        <v>100</v>
      </c>
      <c r="I26" s="16">
        <f>[21]список!E30</f>
        <v>100</v>
      </c>
      <c r="J26" s="15">
        <f t="shared" si="4"/>
        <v>100</v>
      </c>
      <c r="K26" s="12">
        <f t="shared" si="5"/>
        <v>0</v>
      </c>
    </row>
    <row r="27" spans="1:16" ht="15.6" hidden="1" x14ac:dyDescent="0.25">
      <c r="A27" s="2">
        <f t="shared" si="11"/>
        <v>23</v>
      </c>
      <c r="B27" s="2"/>
      <c r="C27" s="2"/>
      <c r="D27" s="2"/>
      <c r="E27" s="16">
        <f>[19]список!E31</f>
        <v>100</v>
      </c>
      <c r="I27" s="16">
        <f>[21]список!E31</f>
        <v>100</v>
      </c>
      <c r="J27" s="15">
        <f t="shared" si="4"/>
        <v>100</v>
      </c>
      <c r="K27" s="12">
        <f t="shared" si="5"/>
        <v>0</v>
      </c>
    </row>
    <row r="28" spans="1:16" ht="15.6" hidden="1" x14ac:dyDescent="0.25">
      <c r="A28" s="2">
        <f t="shared" si="11"/>
        <v>24</v>
      </c>
      <c r="B28" s="2"/>
      <c r="C28" s="2"/>
      <c r="D28" s="2"/>
      <c r="E28" s="16">
        <f>[19]список!E32</f>
        <v>100</v>
      </c>
      <c r="I28" s="16">
        <f>[21]список!E32</f>
        <v>100</v>
      </c>
      <c r="J28" s="15">
        <f t="shared" si="4"/>
        <v>100</v>
      </c>
      <c r="K28" s="12">
        <f t="shared" si="5"/>
        <v>0</v>
      </c>
    </row>
    <row r="29" spans="1:16" ht="15.6" hidden="1" x14ac:dyDescent="0.25">
      <c r="A29" s="2">
        <f t="shared" si="11"/>
        <v>25</v>
      </c>
      <c r="B29" s="2"/>
      <c r="C29" s="2"/>
      <c r="D29" s="2"/>
      <c r="E29" s="16">
        <f>[19]список!E33</f>
        <v>100</v>
      </c>
      <c r="I29" s="16">
        <f>[21]список!E33</f>
        <v>100</v>
      </c>
      <c r="J29" s="15">
        <f t="shared" si="4"/>
        <v>100</v>
      </c>
      <c r="K29" s="12">
        <f t="shared" si="5"/>
        <v>0</v>
      </c>
    </row>
    <row r="30" spans="1:16" ht="15.6" hidden="1" x14ac:dyDescent="0.25">
      <c r="A30" s="2"/>
      <c r="B30" s="2"/>
      <c r="C30" s="2"/>
      <c r="D30" s="2"/>
      <c r="E30" s="16">
        <f>[19]список!E34</f>
        <v>0</v>
      </c>
      <c r="I30" s="16">
        <f>[21]список!E34</f>
        <v>0</v>
      </c>
      <c r="J30" s="15">
        <f t="shared" si="4"/>
        <v>0</v>
      </c>
      <c r="K30" s="12">
        <f t="shared" si="5"/>
        <v>0</v>
      </c>
    </row>
    <row r="31" spans="1:16" ht="15.6" hidden="1" x14ac:dyDescent="0.25">
      <c r="A31" s="2"/>
      <c r="B31" s="2"/>
      <c r="C31" s="2"/>
      <c r="D31" s="2"/>
      <c r="E31" s="16">
        <f>[19]список!E35</f>
        <v>0</v>
      </c>
      <c r="I31" s="16">
        <f>[21]список!E35</f>
        <v>0</v>
      </c>
      <c r="J31" s="15">
        <f t="shared" si="4"/>
        <v>0</v>
      </c>
      <c r="K31" s="12">
        <f t="shared" si="5"/>
        <v>0</v>
      </c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D1" workbookViewId="0">
      <selection activeCell="J42" sqref="J42"/>
    </sheetView>
  </sheetViews>
  <sheetFormatPr defaultRowHeight="13.2" x14ac:dyDescent="0.25"/>
  <cols>
    <col min="1" max="1" width="4.6640625" customWidth="1"/>
    <col min="2" max="2" width="27.5546875" customWidth="1"/>
    <col min="3" max="3" width="55" customWidth="1"/>
    <col min="4" max="4" width="26.33203125" customWidth="1"/>
    <col min="5" max="11" width="5.21875" customWidth="1"/>
    <col min="12" max="12" width="7.33203125" customWidth="1"/>
  </cols>
  <sheetData>
    <row r="1" spans="1:16" ht="17.399999999999999" x14ac:dyDescent="0.25">
      <c r="A1" s="31" t="s">
        <v>0</v>
      </c>
      <c r="B1" s="31"/>
      <c r="C1" s="31"/>
      <c r="D1" s="31"/>
    </row>
    <row r="2" spans="1:16" ht="20.399999999999999" customHeight="1" x14ac:dyDescent="0.25">
      <c r="A2" s="32" t="s">
        <v>91</v>
      </c>
      <c r="B2" s="32"/>
      <c r="C2" s="32"/>
      <c r="D2" s="32"/>
    </row>
    <row r="3" spans="1:16" ht="20.399999999999999" customHeight="1" x14ac:dyDescent="0.25">
      <c r="A3" s="29" t="s">
        <v>2</v>
      </c>
      <c r="B3" s="30"/>
      <c r="C3" s="30"/>
      <c r="D3" s="30"/>
      <c r="K3" s="44">
        <v>1.25</v>
      </c>
      <c r="L3" s="44">
        <v>0.25</v>
      </c>
    </row>
    <row r="4" spans="1:16" ht="80.400000000000006" customHeight="1" x14ac:dyDescent="0.25">
      <c r="A4" s="1" t="s">
        <v>3</v>
      </c>
      <c r="B4" s="1" t="s">
        <v>4</v>
      </c>
      <c r="C4" s="1" t="s">
        <v>5</v>
      </c>
      <c r="D4" s="1" t="s">
        <v>6</v>
      </c>
      <c r="E4" s="14" t="s">
        <v>94</v>
      </c>
      <c r="F4" s="14" t="s">
        <v>95</v>
      </c>
      <c r="G4" s="14" t="s">
        <v>96</v>
      </c>
      <c r="H4" s="14" t="s">
        <v>97</v>
      </c>
      <c r="I4" s="14" t="s">
        <v>100</v>
      </c>
      <c r="J4" s="14" t="s">
        <v>98</v>
      </c>
      <c r="K4" s="14" t="s">
        <v>99</v>
      </c>
      <c r="L4" s="18" t="s">
        <v>101</v>
      </c>
      <c r="M4" s="18" t="s">
        <v>105</v>
      </c>
      <c r="N4" s="18" t="s">
        <v>102</v>
      </c>
      <c r="O4" s="18" t="s">
        <v>103</v>
      </c>
      <c r="P4" s="19" t="s">
        <v>104</v>
      </c>
    </row>
    <row r="5" spans="1:16" ht="67.95" customHeight="1" x14ac:dyDescent="0.25">
      <c r="A5" s="2">
        <v>1</v>
      </c>
      <c r="B5" s="4" t="s">
        <v>92</v>
      </c>
      <c r="C5" s="4" t="s">
        <v>93</v>
      </c>
      <c r="D5" s="4" t="s">
        <v>9</v>
      </c>
      <c r="E5" s="16">
        <f>[22]список!E9</f>
        <v>48</v>
      </c>
      <c r="F5" s="16">
        <f>[23]список!E9</f>
        <v>56</v>
      </c>
      <c r="G5" s="16">
        <f>[2]список!E9</f>
        <v>45</v>
      </c>
      <c r="H5" s="16">
        <f>[24]список!E9</f>
        <v>100</v>
      </c>
      <c r="I5" s="16">
        <f>[25]список!E9</f>
        <v>28</v>
      </c>
      <c r="J5" s="15">
        <f t="shared" ref="J5" si="0">AVERAGE(E5:I5)</f>
        <v>55.4</v>
      </c>
      <c r="K5" s="12">
        <f t="shared" ref="K5" si="1">SQRT(_xlfn.VAR.S(E5:J5))</f>
        <v>24.096472770926471</v>
      </c>
      <c r="L5" s="26">
        <f t="shared" ref="L5" si="2">K5/J5*100</f>
        <v>43.495438214668724</v>
      </c>
      <c r="M5" s="26">
        <f>MAX($K$3*K5,$L$3*J5)</f>
        <v>30.120590963658088</v>
      </c>
      <c r="N5" s="25" t="str">
        <f>CONCATENATE("&gt;",TEXT(J5-M5,"0.0"))</f>
        <v>&gt;25.3</v>
      </c>
      <c r="O5" s="25" t="str">
        <f>CONCATENATE("&lt;",TEXT(J5+M5,"0.0"))</f>
        <v>&lt;85.5</v>
      </c>
      <c r="P5" s="21">
        <f t="shared" ref="P5" si="3">AVERAGEIFS(E5:I5,E5:I5,N5,E5:I5,O5)</f>
        <v>44.25</v>
      </c>
    </row>
    <row r="6" spans="1:16" ht="25.2" hidden="1" customHeight="1" x14ac:dyDescent="0.25">
      <c r="A6" s="2">
        <f>A5+1</f>
        <v>2</v>
      </c>
      <c r="B6" s="2"/>
      <c r="C6" s="2"/>
      <c r="D6" s="2"/>
    </row>
    <row r="7" spans="1:16" ht="15.6" hidden="1" x14ac:dyDescent="0.25">
      <c r="A7" s="2">
        <f t="shared" ref="A7:A29" si="4">A6+1</f>
        <v>3</v>
      </c>
      <c r="B7" s="2"/>
      <c r="C7" s="2"/>
      <c r="D7" s="2"/>
    </row>
    <row r="8" spans="1:16" ht="15.6" hidden="1" x14ac:dyDescent="0.25">
      <c r="A8" s="2">
        <f t="shared" si="4"/>
        <v>4</v>
      </c>
      <c r="B8" s="2"/>
      <c r="C8" s="2"/>
      <c r="D8" s="2"/>
    </row>
    <row r="9" spans="1:16" ht="15.6" hidden="1" x14ac:dyDescent="0.25">
      <c r="A9" s="2">
        <f t="shared" si="4"/>
        <v>5</v>
      </c>
      <c r="B9" s="2"/>
      <c r="C9" s="2"/>
      <c r="D9" s="2"/>
    </row>
    <row r="10" spans="1:16" ht="15.6" hidden="1" x14ac:dyDescent="0.25">
      <c r="A10" s="2">
        <f t="shared" si="4"/>
        <v>6</v>
      </c>
      <c r="B10" s="2"/>
      <c r="C10" s="2"/>
      <c r="D10" s="2"/>
    </row>
    <row r="11" spans="1:16" ht="15.6" hidden="1" x14ac:dyDescent="0.25">
      <c r="A11" s="2">
        <f t="shared" si="4"/>
        <v>7</v>
      </c>
      <c r="B11" s="2"/>
      <c r="C11" s="2"/>
      <c r="D11" s="2"/>
    </row>
    <row r="12" spans="1:16" ht="15.6" hidden="1" x14ac:dyDescent="0.25">
      <c r="A12" s="2">
        <f t="shared" si="4"/>
        <v>8</v>
      </c>
      <c r="B12" s="2"/>
      <c r="C12" s="2"/>
      <c r="D12" s="2"/>
    </row>
    <row r="13" spans="1:16" ht="15.6" hidden="1" x14ac:dyDescent="0.25">
      <c r="A13" s="2">
        <f t="shared" si="4"/>
        <v>9</v>
      </c>
      <c r="B13" s="2"/>
      <c r="C13" s="2"/>
      <c r="D13" s="2"/>
    </row>
    <row r="14" spans="1:16" ht="15.6" hidden="1" x14ac:dyDescent="0.25">
      <c r="A14" s="2">
        <f t="shared" si="4"/>
        <v>10</v>
      </c>
      <c r="B14" s="2"/>
      <c r="C14" s="2"/>
      <c r="D14" s="2"/>
    </row>
    <row r="15" spans="1:16" ht="15.6" hidden="1" x14ac:dyDescent="0.25">
      <c r="A15" s="2">
        <f t="shared" si="4"/>
        <v>11</v>
      </c>
      <c r="B15" s="2"/>
      <c r="C15" s="2"/>
      <c r="D15" s="2"/>
    </row>
    <row r="16" spans="1:16" ht="15.6" hidden="1" x14ac:dyDescent="0.25">
      <c r="A16" s="2">
        <f t="shared" si="4"/>
        <v>12</v>
      </c>
      <c r="B16" s="2"/>
      <c r="C16" s="2"/>
      <c r="D16" s="2"/>
    </row>
    <row r="17" spans="1:4" ht="15.6" hidden="1" x14ac:dyDescent="0.25">
      <c r="A17" s="2">
        <f t="shared" si="4"/>
        <v>13</v>
      </c>
      <c r="B17" s="2"/>
      <c r="C17" s="2"/>
      <c r="D17" s="2"/>
    </row>
    <row r="18" spans="1:4" ht="20.399999999999999" hidden="1" customHeight="1" x14ac:dyDescent="0.25">
      <c r="A18" s="2">
        <f t="shared" si="4"/>
        <v>14</v>
      </c>
      <c r="B18" s="2"/>
      <c r="C18" s="2"/>
      <c r="D18" s="2"/>
    </row>
    <row r="19" spans="1:4" ht="15.6" hidden="1" x14ac:dyDescent="0.25">
      <c r="A19" s="2">
        <f t="shared" si="4"/>
        <v>15</v>
      </c>
      <c r="B19" s="2"/>
      <c r="C19" s="2"/>
      <c r="D19" s="2"/>
    </row>
    <row r="20" spans="1:4" ht="15.6" hidden="1" x14ac:dyDescent="0.25">
      <c r="A20" s="2">
        <f t="shared" si="4"/>
        <v>16</v>
      </c>
      <c r="B20" s="2"/>
      <c r="C20" s="2"/>
      <c r="D20" s="2"/>
    </row>
    <row r="21" spans="1:4" ht="15.6" hidden="1" x14ac:dyDescent="0.25">
      <c r="A21" s="2">
        <f t="shared" si="4"/>
        <v>17</v>
      </c>
      <c r="B21" s="2"/>
      <c r="C21" s="2"/>
      <c r="D21" s="2"/>
    </row>
    <row r="22" spans="1:4" ht="15.6" hidden="1" x14ac:dyDescent="0.25">
      <c r="A22" s="2">
        <f t="shared" si="4"/>
        <v>18</v>
      </c>
      <c r="B22" s="2"/>
      <c r="C22" s="2"/>
      <c r="D22" s="2"/>
    </row>
    <row r="23" spans="1:4" ht="15.6" hidden="1" x14ac:dyDescent="0.25">
      <c r="A23" s="2">
        <f t="shared" si="4"/>
        <v>19</v>
      </c>
      <c r="B23" s="2"/>
      <c r="C23" s="2"/>
      <c r="D23" s="2"/>
    </row>
    <row r="24" spans="1:4" ht="15.6" hidden="1" x14ac:dyDescent="0.25">
      <c r="A24" s="2">
        <f t="shared" si="4"/>
        <v>20</v>
      </c>
      <c r="B24" s="2"/>
      <c r="C24" s="2"/>
      <c r="D24" s="2"/>
    </row>
    <row r="25" spans="1:4" ht="15.6" hidden="1" x14ac:dyDescent="0.25">
      <c r="A25" s="2">
        <f t="shared" si="4"/>
        <v>21</v>
      </c>
      <c r="B25" s="2"/>
      <c r="C25" s="2"/>
      <c r="D25" s="2"/>
    </row>
    <row r="26" spans="1:4" ht="15.6" hidden="1" x14ac:dyDescent="0.25">
      <c r="A26" s="2">
        <f t="shared" si="4"/>
        <v>22</v>
      </c>
      <c r="B26" s="2"/>
      <c r="C26" s="2"/>
      <c r="D26" s="2"/>
    </row>
    <row r="27" spans="1:4" ht="15.6" hidden="1" x14ac:dyDescent="0.25">
      <c r="A27" s="2">
        <f t="shared" si="4"/>
        <v>23</v>
      </c>
      <c r="B27" s="2"/>
      <c r="C27" s="2"/>
      <c r="D27" s="2"/>
    </row>
    <row r="28" spans="1:4" ht="15.6" hidden="1" x14ac:dyDescent="0.25">
      <c r="A28" s="2">
        <f t="shared" si="4"/>
        <v>24</v>
      </c>
      <c r="B28" s="2"/>
      <c r="C28" s="2"/>
      <c r="D28" s="2"/>
    </row>
    <row r="29" spans="1:4" ht="15.6" hidden="1" x14ac:dyDescent="0.25">
      <c r="A29" s="2">
        <f t="shared" si="4"/>
        <v>25</v>
      </c>
      <c r="B29" s="2"/>
      <c r="C29" s="2"/>
      <c r="D29" s="2"/>
    </row>
    <row r="30" spans="1:4" ht="15.6" hidden="1" x14ac:dyDescent="0.25">
      <c r="A30" s="2"/>
      <c r="B30" s="2"/>
      <c r="C30" s="2"/>
      <c r="D30" s="2"/>
    </row>
    <row r="31" spans="1:4" ht="15.6" hidden="1" x14ac:dyDescent="0.25">
      <c r="A31" s="2"/>
      <c r="B31" s="2"/>
      <c r="C31" s="2"/>
      <c r="D31" s="2"/>
    </row>
  </sheetData>
  <mergeCells count="3">
    <mergeCell ref="A3:D3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бак_нир</vt:lpstr>
      <vt:lpstr>бак_проект</vt:lpstr>
      <vt:lpstr>маг_проект</vt:lpstr>
      <vt:lpstr>маг_нир</vt:lpstr>
      <vt:lpstr>спец_нир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Саинов Михаил Петрович</dc:creator>
  <cp:lastModifiedBy>Саинов Михаил Петрович</cp:lastModifiedBy>
  <dcterms:created xsi:type="dcterms:W3CDTF">2018-04-09T12:30:43Z</dcterms:created>
  <dcterms:modified xsi:type="dcterms:W3CDTF">2018-05-31T15:48:48Z</dcterms:modified>
</cp:coreProperties>
</file>