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activeTab="3"/>
  </bookViews>
  <sheets>
    <sheet name="бак_нир" sheetId="1" r:id="rId1"/>
    <sheet name="бак_проект" sheetId="2" r:id="rId2"/>
    <sheet name="маг_нир" sheetId="3" r:id="rId3"/>
    <sheet name="спец_проект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выбор" localSheetId="2">[1]скрыто!#REF!</definedName>
    <definedName name="выбор">[2]скрыто!#REF!</definedName>
  </definedNames>
  <calcPr calcId="145621"/>
</workbook>
</file>

<file path=xl/calcChain.xml><?xml version="1.0" encoding="utf-8"?>
<calcChain xmlns="http://schemas.openxmlformats.org/spreadsheetml/2006/main">
  <c r="L5" i="1" l="1"/>
  <c r="N5" i="1" s="1"/>
  <c r="K5" i="1"/>
  <c r="L6" i="2"/>
  <c r="M6" i="2"/>
  <c r="N6" i="2" s="1"/>
  <c r="L7" i="2"/>
  <c r="M7" i="2"/>
  <c r="O7" i="2" s="1"/>
  <c r="N7" i="2"/>
  <c r="P7" i="2" s="1"/>
  <c r="L8" i="2"/>
  <c r="M8" i="2"/>
  <c r="N8" i="2" s="1"/>
  <c r="L9" i="2"/>
  <c r="M9" i="2"/>
  <c r="N9" i="2" s="1"/>
  <c r="K5" i="2"/>
  <c r="L5" i="2" s="1"/>
  <c r="N5" i="4"/>
  <c r="K5" i="4"/>
  <c r="I5" i="4"/>
  <c r="J5" i="4" s="1"/>
  <c r="L6" i="3"/>
  <c r="M6" i="3"/>
  <c r="N6" i="3" s="1"/>
  <c r="L7" i="3"/>
  <c r="M7" i="3"/>
  <c r="O7" i="3" s="1"/>
  <c r="L8" i="3"/>
  <c r="M8" i="3"/>
  <c r="N8" i="3" s="1"/>
  <c r="L9" i="3"/>
  <c r="M9" i="3"/>
  <c r="N9" i="3" s="1"/>
  <c r="L10" i="3"/>
  <c r="M10" i="3"/>
  <c r="N10" i="3" s="1"/>
  <c r="L11" i="3"/>
  <c r="M11" i="3"/>
  <c r="O11" i="3" s="1"/>
  <c r="L12" i="3"/>
  <c r="M12" i="3"/>
  <c r="N12" i="3" s="1"/>
  <c r="L13" i="3"/>
  <c r="M13" i="3"/>
  <c r="N13" i="3" s="1"/>
  <c r="L14" i="3"/>
  <c r="M14" i="3"/>
  <c r="O14" i="3" s="1"/>
  <c r="L15" i="3"/>
  <c r="M15" i="3"/>
  <c r="O15" i="3" s="1"/>
  <c r="L16" i="3"/>
  <c r="M16" i="3"/>
  <c r="N16" i="3" s="1"/>
  <c r="L17" i="3"/>
  <c r="M17" i="3"/>
  <c r="N17" i="3" s="1"/>
  <c r="L18" i="3"/>
  <c r="M18" i="3"/>
  <c r="O18" i="3" s="1"/>
  <c r="L19" i="3"/>
  <c r="M19" i="3"/>
  <c r="O19" i="3" s="1"/>
  <c r="L20" i="3"/>
  <c r="M20" i="3"/>
  <c r="N20" i="3" s="1"/>
  <c r="L21" i="3"/>
  <c r="M21" i="3"/>
  <c r="N21" i="3" s="1"/>
  <c r="L22" i="3"/>
  <c r="M22" i="3"/>
  <c r="O22" i="3" s="1"/>
  <c r="L23" i="3"/>
  <c r="M23" i="3"/>
  <c r="O23" i="3" s="1"/>
  <c r="L24" i="3"/>
  <c r="M24" i="3"/>
  <c r="N24" i="3" s="1"/>
  <c r="L25" i="3"/>
  <c r="M25" i="3"/>
  <c r="N25" i="3" s="1"/>
  <c r="L26" i="3"/>
  <c r="M26" i="3"/>
  <c r="N26" i="3" s="1"/>
  <c r="L27" i="3"/>
  <c r="M27" i="3"/>
  <c r="O27" i="3" s="1"/>
  <c r="L28" i="3"/>
  <c r="M28" i="3"/>
  <c r="N28" i="3" s="1"/>
  <c r="L29" i="3"/>
  <c r="M29" i="3"/>
  <c r="N29" i="3" s="1"/>
  <c r="L30" i="3"/>
  <c r="M30" i="3"/>
  <c r="O30" i="3" s="1"/>
  <c r="L31" i="3"/>
  <c r="M31" i="3"/>
  <c r="O31" i="3" s="1"/>
  <c r="K5" i="3"/>
  <c r="L5" i="3" s="1"/>
  <c r="M5" i="1" l="1"/>
  <c r="O5" i="1" s="1"/>
  <c r="O9" i="2"/>
  <c r="P9" i="2" s="1"/>
  <c r="O6" i="2"/>
  <c r="P6" i="2"/>
  <c r="O8" i="2"/>
  <c r="P8" i="2" s="1"/>
  <c r="M5" i="2"/>
  <c r="N18" i="3"/>
  <c r="N19" i="3"/>
  <c r="P19" i="3" s="1"/>
  <c r="N15" i="3"/>
  <c r="P15" i="3" s="1"/>
  <c r="O17" i="3"/>
  <c r="P17" i="3" s="1"/>
  <c r="N14" i="3"/>
  <c r="N30" i="3"/>
  <c r="N31" i="3"/>
  <c r="P31" i="3" s="1"/>
  <c r="O9" i="3"/>
  <c r="P9" i="3" s="1"/>
  <c r="P18" i="3"/>
  <c r="O26" i="3"/>
  <c r="P26" i="3" s="1"/>
  <c r="O25" i="3"/>
  <c r="P25" i="3" s="1"/>
  <c r="N22" i="3"/>
  <c r="P22" i="3" s="1"/>
  <c r="O10" i="3"/>
  <c r="P10" i="3" s="1"/>
  <c r="N27" i="3"/>
  <c r="P27" i="3" s="1"/>
  <c r="N23" i="3"/>
  <c r="P23" i="3" s="1"/>
  <c r="N11" i="3"/>
  <c r="P11" i="3" s="1"/>
  <c r="N7" i="3"/>
  <c r="P7" i="3" s="1"/>
  <c r="O6" i="3"/>
  <c r="P6" i="3" s="1"/>
  <c r="P30" i="3"/>
  <c r="O29" i="3"/>
  <c r="P29" i="3" s="1"/>
  <c r="O21" i="3"/>
  <c r="P21" i="3" s="1"/>
  <c r="P14" i="3"/>
  <c r="O13" i="3"/>
  <c r="P13" i="3" s="1"/>
  <c r="O20" i="3"/>
  <c r="P20" i="3" s="1"/>
  <c r="O16" i="3"/>
  <c r="P16" i="3" s="1"/>
  <c r="O8" i="3"/>
  <c r="P8" i="3" s="1"/>
  <c r="O28" i="3"/>
  <c r="P28" i="3" s="1"/>
  <c r="O24" i="3"/>
  <c r="P24" i="3" s="1"/>
  <c r="O12" i="3"/>
  <c r="P12" i="3" s="1"/>
  <c r="M5" i="3"/>
  <c r="O5" i="2" l="1"/>
  <c r="N5" i="2"/>
  <c r="M5" i="4"/>
  <c r="L5" i="4"/>
  <c r="O5" i="3"/>
  <c r="N5" i="3"/>
  <c r="P5" i="2" l="1"/>
  <c r="P5" i="3"/>
  <c r="H5" i="4" l="1"/>
  <c r="E5" i="4"/>
  <c r="K6" i="3" l="1"/>
  <c r="K7" i="3"/>
  <c r="K8" i="3"/>
  <c r="K9" i="3"/>
  <c r="K10" i="3"/>
  <c r="K11" i="3"/>
  <c r="K12" i="3"/>
  <c r="K13" i="3"/>
  <c r="F6" i="3"/>
  <c r="F7" i="3"/>
  <c r="F8" i="3"/>
  <c r="F9" i="3"/>
  <c r="F10" i="3"/>
  <c r="F11" i="3"/>
  <c r="F12" i="3"/>
  <c r="F13" i="3"/>
  <c r="F5" i="3"/>
  <c r="K6" i="2" l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F6" i="2"/>
  <c r="F7" i="2"/>
  <c r="F8" i="2"/>
  <c r="F9" i="2"/>
  <c r="F5" i="2"/>
  <c r="J5" i="1" l="1"/>
  <c r="E5" i="1"/>
  <c r="I5" i="1" l="1"/>
  <c r="G5" i="4" l="1"/>
  <c r="F5" i="4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6" i="4"/>
  <c r="G9" i="3" l="1"/>
  <c r="H9" i="3"/>
  <c r="I9" i="3"/>
  <c r="G10" i="3"/>
  <c r="H10" i="3"/>
  <c r="I10" i="3"/>
  <c r="G11" i="3"/>
  <c r="H11" i="3"/>
  <c r="I11" i="3"/>
  <c r="G12" i="3"/>
  <c r="H12" i="3"/>
  <c r="I12" i="3"/>
  <c r="G13" i="3"/>
  <c r="H13" i="3"/>
  <c r="I13" i="3"/>
  <c r="G14" i="3"/>
  <c r="H14" i="3"/>
  <c r="I14" i="3"/>
  <c r="G15" i="3"/>
  <c r="H15" i="3"/>
  <c r="I15" i="3"/>
  <c r="G16" i="3"/>
  <c r="H16" i="3"/>
  <c r="I16" i="3"/>
  <c r="G17" i="3"/>
  <c r="H17" i="3"/>
  <c r="I17" i="3"/>
  <c r="G18" i="3"/>
  <c r="H18" i="3"/>
  <c r="I18" i="3"/>
  <c r="G19" i="3"/>
  <c r="H19" i="3"/>
  <c r="I19" i="3"/>
  <c r="G20" i="3"/>
  <c r="H20" i="3"/>
  <c r="I20" i="3"/>
  <c r="G21" i="3"/>
  <c r="H21" i="3"/>
  <c r="I21" i="3"/>
  <c r="G22" i="3"/>
  <c r="H22" i="3"/>
  <c r="I22" i="3"/>
  <c r="G23" i="3"/>
  <c r="H23" i="3"/>
  <c r="I23" i="3"/>
  <c r="G24" i="3"/>
  <c r="H24" i="3"/>
  <c r="I24" i="3"/>
  <c r="G25" i="3"/>
  <c r="H25" i="3"/>
  <c r="I25" i="3"/>
  <c r="G26" i="3"/>
  <c r="H26" i="3"/>
  <c r="I26" i="3"/>
  <c r="G27" i="3"/>
  <c r="H27" i="3"/>
  <c r="I27" i="3"/>
  <c r="G28" i="3"/>
  <c r="H28" i="3"/>
  <c r="I28" i="3"/>
  <c r="G29" i="3"/>
  <c r="H29" i="3"/>
  <c r="I29" i="3"/>
  <c r="G30" i="3"/>
  <c r="H30" i="3"/>
  <c r="I30" i="3"/>
  <c r="G31" i="3"/>
  <c r="H31" i="3"/>
  <c r="I31" i="3"/>
  <c r="G6" i="3"/>
  <c r="H6" i="3"/>
  <c r="I6" i="3"/>
  <c r="G7" i="3"/>
  <c r="H7" i="3"/>
  <c r="I7" i="3"/>
  <c r="G8" i="3"/>
  <c r="H8" i="3"/>
  <c r="I8" i="3"/>
  <c r="H5" i="3"/>
  <c r="G5" i="3"/>
  <c r="I5" i="3" l="1"/>
  <c r="E6" i="3" l="1"/>
  <c r="E7" i="3"/>
  <c r="E8" i="3"/>
  <c r="E9" i="3"/>
  <c r="E10" i="3"/>
  <c r="E11" i="3"/>
  <c r="E12" i="3"/>
  <c r="E13" i="3"/>
  <c r="E5" i="3"/>
  <c r="J9" i="3" l="1"/>
  <c r="J5" i="3"/>
  <c r="J10" i="3"/>
  <c r="J6" i="3"/>
  <c r="J13" i="3"/>
  <c r="J12" i="3"/>
  <c r="J8" i="3"/>
  <c r="J11" i="3"/>
  <c r="J7" i="3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G6" i="2" l="1"/>
  <c r="H6" i="2"/>
  <c r="I6" i="2"/>
  <c r="G7" i="2"/>
  <c r="H7" i="2"/>
  <c r="I7" i="2"/>
  <c r="G8" i="2"/>
  <c r="H8" i="2"/>
  <c r="I8" i="2"/>
  <c r="G9" i="2"/>
  <c r="H9" i="2"/>
  <c r="I9" i="2"/>
  <c r="I5" i="2"/>
  <c r="H5" i="2"/>
  <c r="G5" i="2"/>
  <c r="E6" i="2" l="1"/>
  <c r="E7" i="2"/>
  <c r="E8" i="2"/>
  <c r="E9" i="2"/>
  <c r="E5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J9" i="2" l="1"/>
  <c r="J8" i="2"/>
  <c r="J7" i="2"/>
  <c r="J5" i="2"/>
  <c r="J6" i="2"/>
  <c r="H5" i="1"/>
  <c r="F5" i="1"/>
  <c r="G5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<sst xmlns="http://schemas.openxmlformats.org/spreadsheetml/2006/main" count="121" uniqueCount="62">
  <si>
    <t>Технология и организация строительства</t>
  </si>
  <si>
    <t>научно-исследовательская работа бакалавра</t>
  </si>
  <si>
    <t>РЕЗУЛЬТАТЫ ЭКСПЕРТИЗЫ</t>
  </si>
  <si>
    <t>№</t>
  </si>
  <si>
    <t>Фамилия Имя Отчество участника</t>
  </si>
  <si>
    <t>Тема ВКР</t>
  </si>
  <si>
    <t>ВУЗ (сокращённо)</t>
  </si>
  <si>
    <t>Радько Тарас Александрович</t>
  </si>
  <si>
    <t>Новосибирский ГАСУ</t>
  </si>
  <si>
    <t>ВГТУ</t>
  </si>
  <si>
    <t>СГТУ</t>
  </si>
  <si>
    <t>ННГАСУ</t>
  </si>
  <si>
    <t>СПбГАСУ</t>
  </si>
  <si>
    <t>среднее</t>
  </si>
  <si>
    <t>отклон.</t>
  </si>
  <si>
    <t>проектная работа бакалавра</t>
  </si>
  <si>
    <t>Бутрим Станислав Юрьевич</t>
  </si>
  <si>
    <t>Проектирование и строительство открытого стадиона на 10 тысяч мест в городе Волгоград</t>
  </si>
  <si>
    <t>Кузбасский ГТУ</t>
  </si>
  <si>
    <t>Петрова Надежда Владимировна</t>
  </si>
  <si>
    <t>Возведение высотного многофункционального комплекса</t>
  </si>
  <si>
    <t>Санкт-Петербургский ГАСУ</t>
  </si>
  <si>
    <t>Смирнов Андрей Алексеевич</t>
  </si>
  <si>
    <r>
      <t>Строительство 8-ми этажного офисного здания по ул. имени Братьев Игнатовых общей площадью 3967,4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в г. Краснодар</t>
    </r>
  </si>
  <si>
    <t>Крымский ФУ</t>
  </si>
  <si>
    <t>Ступаков Артемий Анатольевич</t>
  </si>
  <si>
    <t>Организация строительства 9-ти этажного монолитного жилого дома по адресу: г. СПб, Большеохтинский пр., д. 15 к. 2, лит «А»</t>
  </si>
  <si>
    <t>Щегула Роман Васильевич</t>
  </si>
  <si>
    <r>
      <t>Строительство офисного здания общей площадью 1208,1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в г. Алексин Тульской области</t>
    </r>
  </si>
  <si>
    <t>магистерская диссертация</t>
  </si>
  <si>
    <t>Алиев Шамиль Мухтарахмедович</t>
  </si>
  <si>
    <t>Методические основы выбора вариантов реконструкции жилых зданий (на примере ОАО «Ремонтно - строительное управление - 4» г. Иваново)</t>
  </si>
  <si>
    <t>Ивановский ГПУ</t>
  </si>
  <si>
    <t>Егозаров Александр Дмитриевич</t>
  </si>
  <si>
    <t>Организация проектно-изыскательских работ в строительстве</t>
  </si>
  <si>
    <t>Мартынова Дарья Владимировна</t>
  </si>
  <si>
    <t>Технология скоростного возведения зданий стреловыми кранами</t>
  </si>
  <si>
    <t>Матвийчук Татьяна Анатольевна</t>
  </si>
  <si>
    <t>Совершенствование технологии повышения энергоэффективности ограждающих конструкций при реконструкции жилых построек второй половины XX века</t>
  </si>
  <si>
    <t>Волгоградский ГТУ</t>
  </si>
  <si>
    <t>Салимова Гузель Рафаэлевна</t>
  </si>
  <si>
    <t xml:space="preserve">Анализ и оптимизация нормирования продолжительности строительства крупнопанельных жилых зданий в г. Казани </t>
  </si>
  <si>
    <t>Казанский ГАСУ</t>
  </si>
  <si>
    <t>Татаринов Максим Павлович</t>
  </si>
  <si>
    <t>Совершенствование методики оценки коррозионного состояния железобетонных конструкций методами неразрушающего контроля</t>
  </si>
  <si>
    <t>Нижегородский ГАСУ</t>
  </si>
  <si>
    <t>Черниченко Андрей Анатольевич</t>
  </si>
  <si>
    <t>Анализ и совершенствование нормативной базы для разработки проектов организации строительства</t>
  </si>
  <si>
    <t>Шафранская Анастасия Александровна</t>
  </si>
  <si>
    <t>Особенности организации реконструкции морских портов в условиях крайнего севера (на примере Нарьян-Марского торгового морского порта)</t>
  </si>
  <si>
    <t>Шебанова Светлана Николаевна</t>
  </si>
  <si>
    <t>Совершенствование технологии устройства индустриальных полов промышленных зданий</t>
  </si>
  <si>
    <t>проектная работа специалиста</t>
  </si>
  <si>
    <t>Вольф Сергей Юрьевич</t>
  </si>
  <si>
    <t>Строительство жилого 27 этажного жилого дома</t>
  </si>
  <si>
    <t>НГАСУ</t>
  </si>
  <si>
    <t>Совершенствование технологии проектирования зимнего бетонирования в условиях западной Сибири</t>
  </si>
  <si>
    <t>коэф.вар.</t>
  </si>
  <si>
    <t>ограничение</t>
  </si>
  <si>
    <t>условие1</t>
  </si>
  <si>
    <t>условие2</t>
  </si>
  <si>
    <t>среднее коррект.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</si>
</sst>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1" fillId="0" borderId="0" xfId="1"/>
    <xf numFmtId="0" fontId="5" fillId="3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horizontal="center" vertical="center" textRotation="90" wrapText="1"/>
    </xf>
    <xf numFmtId="164" fontId="6" fillId="2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84;&#1072;&#1075;_&#1085;&#1080;&#1088;_&#1042;&#1043;&#1058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73;&#1072;&#1082;_&#1087;&#1088;&#1086;&#1077;&#1082;&#1090;_&#1057;&#1055;&#1073;&#1043;&#1040;&#1057;&#10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84;&#1072;&#1075;_&#1085;&#1080;&#1088;_&#1053;&#1043;&#1040;&#1057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84;&#1072;&#1075;_&#1085;&#1080;&#1088;_&#1053;&#1053;&#1043;&#1040;&#1057;&#105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84;&#1072;&#1075;_&#1085;&#1080;&#1088;_&#1057;&#1043;&#1058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84;&#1072;&#1075;_&#1085;&#1080;&#1088;_&#1057;&#1055;&#1073;&#1043;&#1040;&#1057;&#1059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89;&#1087;&#1077;&#1094;_&#1087;&#1088;&#1086;&#1077;&#1082;&#1090;_&#1053;&#1043;&#1040;&#1057;&#105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89;&#1087;&#1077;&#1094;_&#1087;&#1088;&#1086;&#1077;&#1082;&#1090;_&#1053;&#1053;&#1043;&#1040;&#1057;&#105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89;&#1087;&#1077;&#1094;_&#1087;&#1088;&#1086;&#1077;&#1082;&#1090;_&#1057;&#1043;&#1058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73;&#1072;&#1082;_&#1085;&#1080;&#1088;_&#1053;&#1053;&#1043;&#1040;&#1057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73;&#1072;&#1082;_&#1085;&#1080;&#1088;_&#1053;&#1043;&#1040;&#1057;&#10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73;&#1072;&#1082;_&#1085;&#1080;&#1088;_&#1057;&#1043;&#1058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73;&#1072;&#1082;_&#1085;&#1080;&#1088;_&#1057;&#1055;&#1073;&#1043;&#1040;&#1057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73;&#1072;&#1082;_&#1087;&#1088;&#1086;&#1077;&#1082;&#1090;_&#1042;&#1043;&#1058;&#105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73;&#1072;&#1082;_&#1087;&#1088;&#1086;&#1077;&#1082;&#1090;_&#1053;&#1043;&#1040;&#1057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73;&#1072;&#1082;_&#1087;&#1088;&#1086;&#1077;&#1082;&#1090;_&#1053;&#1053;&#1043;&#1040;&#1057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4;&#1057;_&#1073;&#1072;&#1082;_&#1087;&#1088;&#1086;&#1077;&#1082;&#1090;_&#1057;&#1043;&#1058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35</v>
          </cell>
        </row>
        <row r="10">
          <cell r="E10">
            <v>58</v>
          </cell>
        </row>
        <row r="11">
          <cell r="E11">
            <v>84</v>
          </cell>
        </row>
        <row r="12">
          <cell r="E12">
            <v>73</v>
          </cell>
        </row>
        <row r="13">
          <cell r="E13">
            <v>75</v>
          </cell>
        </row>
        <row r="14">
          <cell r="E14">
            <v>49</v>
          </cell>
        </row>
        <row r="15">
          <cell r="E15">
            <v>65</v>
          </cell>
        </row>
        <row r="16">
          <cell r="E16">
            <v>25</v>
          </cell>
        </row>
        <row r="17">
          <cell r="E17">
            <v>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100</v>
          </cell>
        </row>
        <row r="10">
          <cell r="E10">
            <v>54</v>
          </cell>
        </row>
        <row r="11">
          <cell r="E11">
            <v>100</v>
          </cell>
        </row>
        <row r="12">
          <cell r="E12">
            <v>50</v>
          </cell>
        </row>
        <row r="13">
          <cell r="E13">
            <v>84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36</v>
          </cell>
        </row>
        <row r="10">
          <cell r="E10">
            <v>84</v>
          </cell>
        </row>
        <row r="11">
          <cell r="E11">
            <v>86</v>
          </cell>
        </row>
        <row r="12">
          <cell r="E12">
            <v>38</v>
          </cell>
        </row>
        <row r="13">
          <cell r="E13">
            <v>45</v>
          </cell>
        </row>
        <row r="14">
          <cell r="E14">
            <v>88</v>
          </cell>
        </row>
        <row r="15">
          <cell r="E15">
            <v>48</v>
          </cell>
        </row>
        <row r="16">
          <cell r="E16">
            <v>51</v>
          </cell>
        </row>
        <row r="17">
          <cell r="E17">
            <v>61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90</v>
          </cell>
        </row>
        <row r="10">
          <cell r="E10">
            <v>85</v>
          </cell>
        </row>
        <row r="11">
          <cell r="E11">
            <v>92</v>
          </cell>
        </row>
        <row r="12">
          <cell r="E12">
            <v>90</v>
          </cell>
        </row>
        <row r="13">
          <cell r="E13">
            <v>93</v>
          </cell>
        </row>
        <row r="14">
          <cell r="E14">
            <v>95</v>
          </cell>
        </row>
        <row r="15">
          <cell r="E15">
            <v>92</v>
          </cell>
        </row>
        <row r="16">
          <cell r="E16">
            <v>96</v>
          </cell>
        </row>
        <row r="17">
          <cell r="E17">
            <v>95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0</v>
          </cell>
        </row>
        <row r="35">
          <cell r="E3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61</v>
          </cell>
        </row>
        <row r="10">
          <cell r="E10">
            <v>73</v>
          </cell>
        </row>
        <row r="11">
          <cell r="E11">
            <v>85</v>
          </cell>
        </row>
        <row r="12">
          <cell r="E12">
            <v>79</v>
          </cell>
        </row>
        <row r="13">
          <cell r="E13">
            <v>70</v>
          </cell>
        </row>
        <row r="14">
          <cell r="E14">
            <v>85</v>
          </cell>
        </row>
        <row r="15">
          <cell r="E15">
            <v>56</v>
          </cell>
        </row>
        <row r="16">
          <cell r="E16">
            <v>51</v>
          </cell>
        </row>
        <row r="17">
          <cell r="E17">
            <v>46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0</v>
          </cell>
        </row>
        <row r="35">
          <cell r="E3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76</v>
          </cell>
        </row>
        <row r="10">
          <cell r="E10">
            <v>76</v>
          </cell>
        </row>
        <row r="11">
          <cell r="E11">
            <v>72</v>
          </cell>
        </row>
        <row r="12">
          <cell r="E12">
            <v>100</v>
          </cell>
        </row>
        <row r="13">
          <cell r="E13">
            <v>66</v>
          </cell>
        </row>
        <row r="14">
          <cell r="E14">
            <v>72</v>
          </cell>
        </row>
        <row r="15">
          <cell r="E15">
            <v>82</v>
          </cell>
        </row>
        <row r="16">
          <cell r="E16">
            <v>78</v>
          </cell>
        </row>
        <row r="17">
          <cell r="E17">
            <v>86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0</v>
          </cell>
        </row>
        <row r="35">
          <cell r="E3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94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95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63</v>
          </cell>
        </row>
        <row r="10">
          <cell r="E10">
            <v>32</v>
          </cell>
        </row>
        <row r="11">
          <cell r="E11">
            <v>63</v>
          </cell>
        </row>
        <row r="12">
          <cell r="E12">
            <v>27</v>
          </cell>
        </row>
        <row r="13">
          <cell r="E13">
            <v>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34</v>
          </cell>
        </row>
        <row r="10">
          <cell r="E10">
            <v>84</v>
          </cell>
        </row>
        <row r="11">
          <cell r="E11">
            <v>92</v>
          </cell>
        </row>
        <row r="12">
          <cell r="E12">
            <v>46</v>
          </cell>
        </row>
        <row r="13">
          <cell r="E13">
            <v>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99</v>
          </cell>
        </row>
        <row r="10">
          <cell r="E10">
            <v>96</v>
          </cell>
        </row>
        <row r="11">
          <cell r="E11">
            <v>91</v>
          </cell>
        </row>
        <row r="12">
          <cell r="E12">
            <v>90</v>
          </cell>
        </row>
        <row r="13">
          <cell r="E13">
            <v>89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67</v>
          </cell>
        </row>
        <row r="10">
          <cell r="E10">
            <v>69</v>
          </cell>
        </row>
        <row r="11">
          <cell r="E11">
            <v>85</v>
          </cell>
        </row>
        <row r="12">
          <cell r="E12">
            <v>86</v>
          </cell>
        </row>
        <row r="13">
          <cell r="E13">
            <v>83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D1" workbookViewId="0">
      <selection activeCell="M35" sqref="M35"/>
    </sheetView>
  </sheetViews>
  <sheetFormatPr defaultRowHeight="13.2" x14ac:dyDescent="0.25"/>
  <cols>
    <col min="1" max="1" width="4.6640625" customWidth="1"/>
    <col min="2" max="2" width="41.88671875" customWidth="1"/>
    <col min="3" max="3" width="55" customWidth="1"/>
    <col min="4" max="4" width="26.33203125" customWidth="1"/>
    <col min="5" max="8" width="5.88671875" customWidth="1"/>
    <col min="9" max="9" width="6.33203125" customWidth="1"/>
    <col min="10" max="10" width="6.44140625" customWidth="1"/>
    <col min="11" max="11" width="7.21875" customWidth="1"/>
  </cols>
  <sheetData>
    <row r="1" spans="1:15" ht="17.399999999999999" x14ac:dyDescent="0.25">
      <c r="A1" s="20" t="s">
        <v>0</v>
      </c>
      <c r="B1" s="20"/>
      <c r="C1" s="20"/>
      <c r="D1" s="20"/>
    </row>
    <row r="2" spans="1:15" ht="20.399999999999999" customHeight="1" x14ac:dyDescent="0.25">
      <c r="A2" s="21" t="s">
        <v>1</v>
      </c>
      <c r="B2" s="21"/>
      <c r="C2" s="21"/>
      <c r="D2" s="21"/>
    </row>
    <row r="3" spans="1:15" ht="20.399999999999999" customHeight="1" x14ac:dyDescent="0.25">
      <c r="A3" s="18" t="s">
        <v>2</v>
      </c>
      <c r="B3" s="19"/>
      <c r="C3" s="19"/>
      <c r="D3" s="19"/>
      <c r="J3" s="31">
        <v>1</v>
      </c>
      <c r="K3" s="32">
        <v>0.15</v>
      </c>
    </row>
    <row r="4" spans="1:15" ht="85.8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4" t="s">
        <v>55</v>
      </c>
      <c r="F4" s="4" t="s">
        <v>11</v>
      </c>
      <c r="G4" s="4" t="s">
        <v>10</v>
      </c>
      <c r="H4" s="4" t="s">
        <v>12</v>
      </c>
      <c r="I4" s="5" t="s">
        <v>13</v>
      </c>
      <c r="J4" s="5" t="s">
        <v>14</v>
      </c>
      <c r="K4" s="33" t="s">
        <v>57</v>
      </c>
      <c r="L4" s="33" t="s">
        <v>58</v>
      </c>
      <c r="M4" s="33" t="s">
        <v>59</v>
      </c>
      <c r="N4" s="33" t="s">
        <v>60</v>
      </c>
      <c r="O4" s="34" t="s">
        <v>61</v>
      </c>
    </row>
    <row r="5" spans="1:15" ht="31.2" x14ac:dyDescent="0.25">
      <c r="A5" s="2">
        <v>1</v>
      </c>
      <c r="B5" s="3" t="s">
        <v>7</v>
      </c>
      <c r="C5" s="3" t="s">
        <v>56</v>
      </c>
      <c r="D5" s="3" t="s">
        <v>8</v>
      </c>
      <c r="E5" s="6">
        <f>[3]список!E9</f>
        <v>71</v>
      </c>
      <c r="F5" s="6">
        <f>[2]список!E9</f>
        <v>95</v>
      </c>
      <c r="G5" s="6">
        <f>[4]список!E9</f>
        <v>43</v>
      </c>
      <c r="H5" s="6">
        <f>[5]список!E9</f>
        <v>88</v>
      </c>
      <c r="I5" s="7">
        <f>AVERAGE(E5:H31)</f>
        <v>74.25</v>
      </c>
      <c r="J5" s="7">
        <f>SQRT(_xlfn.VAR.S(E5:H31))</f>
        <v>23.142673426666448</v>
      </c>
      <c r="K5" s="29">
        <f>J5/I5*100</f>
        <v>31.168583739618111</v>
      </c>
      <c r="L5" s="29">
        <f>MAX($J$3*J5,$K$3*I5)</f>
        <v>23.142673426666448</v>
      </c>
      <c r="M5" s="30" t="str">
        <f>CONCATENATE("&gt;",TEXT(I5-L5,"0.0"))</f>
        <v>&gt;51.1</v>
      </c>
      <c r="N5" s="30" t="str">
        <f>CONCATENATE("&lt;",TEXT(I5+L5,"0.0"))</f>
        <v>&lt;97.4</v>
      </c>
      <c r="O5" s="35">
        <f>AVERAGEIFS(D5:H5,D5:H5,M5,D5:H5,N5)</f>
        <v>84.666666666666671</v>
      </c>
    </row>
    <row r="6" spans="1:15" ht="25.2" hidden="1" customHeight="1" x14ac:dyDescent="0.25">
      <c r="A6" s="2">
        <f>A5+1</f>
        <v>2</v>
      </c>
      <c r="B6" s="2"/>
      <c r="C6" s="2"/>
      <c r="D6" s="2"/>
    </row>
    <row r="7" spans="1:15" ht="15.6" hidden="1" x14ac:dyDescent="0.25">
      <c r="A7" s="2">
        <f t="shared" ref="A7:A29" si="0">A6+1</f>
        <v>3</v>
      </c>
      <c r="B7" s="2"/>
      <c r="C7" s="2"/>
      <c r="D7" s="2"/>
    </row>
    <row r="8" spans="1:15" ht="15.6" hidden="1" x14ac:dyDescent="0.25">
      <c r="A8" s="2">
        <f t="shared" si="0"/>
        <v>4</v>
      </c>
      <c r="B8" s="2"/>
      <c r="C8" s="2"/>
      <c r="D8" s="2"/>
    </row>
    <row r="9" spans="1:15" ht="15.6" hidden="1" x14ac:dyDescent="0.25">
      <c r="A9" s="2">
        <f t="shared" si="0"/>
        <v>5</v>
      </c>
      <c r="B9" s="2"/>
      <c r="C9" s="2"/>
      <c r="D9" s="2"/>
    </row>
    <row r="10" spans="1:15" ht="15.6" hidden="1" x14ac:dyDescent="0.25">
      <c r="A10" s="2">
        <f t="shared" si="0"/>
        <v>6</v>
      </c>
      <c r="B10" s="2"/>
      <c r="C10" s="2"/>
      <c r="D10" s="2"/>
    </row>
    <row r="11" spans="1:15" ht="15.6" hidden="1" x14ac:dyDescent="0.25">
      <c r="A11" s="2">
        <f t="shared" si="0"/>
        <v>7</v>
      </c>
      <c r="B11" s="2"/>
      <c r="C11" s="2"/>
      <c r="D11" s="2"/>
    </row>
    <row r="12" spans="1:15" ht="15.6" hidden="1" x14ac:dyDescent="0.25">
      <c r="A12" s="2">
        <f t="shared" si="0"/>
        <v>8</v>
      </c>
      <c r="B12" s="2"/>
      <c r="C12" s="2"/>
      <c r="D12" s="2"/>
    </row>
    <row r="13" spans="1:15" ht="15.6" hidden="1" x14ac:dyDescent="0.25">
      <c r="A13" s="2">
        <f t="shared" si="0"/>
        <v>9</v>
      </c>
      <c r="B13" s="2"/>
      <c r="C13" s="2"/>
      <c r="D13" s="2"/>
    </row>
    <row r="14" spans="1:15" ht="15.6" hidden="1" x14ac:dyDescent="0.25">
      <c r="A14" s="2">
        <f t="shared" si="0"/>
        <v>10</v>
      </c>
      <c r="B14" s="2"/>
      <c r="C14" s="2"/>
      <c r="D14" s="2"/>
    </row>
    <row r="15" spans="1:15" ht="15.6" hidden="1" x14ac:dyDescent="0.25">
      <c r="A15" s="2">
        <f t="shared" si="0"/>
        <v>11</v>
      </c>
      <c r="B15" s="2"/>
      <c r="C15" s="2"/>
      <c r="D15" s="2"/>
    </row>
    <row r="16" spans="1:15" ht="15.6" hidden="1" x14ac:dyDescent="0.25">
      <c r="A16" s="2">
        <f t="shared" si="0"/>
        <v>12</v>
      </c>
      <c r="B16" s="2"/>
      <c r="C16" s="2"/>
      <c r="D16" s="2"/>
    </row>
    <row r="17" spans="1:4" ht="15.6" hidden="1" x14ac:dyDescent="0.25">
      <c r="A17" s="2">
        <f t="shared" si="0"/>
        <v>13</v>
      </c>
      <c r="B17" s="2"/>
      <c r="C17" s="2"/>
      <c r="D17" s="2"/>
    </row>
    <row r="18" spans="1:4" ht="20.399999999999999" hidden="1" customHeight="1" x14ac:dyDescent="0.25">
      <c r="A18" s="2">
        <f t="shared" si="0"/>
        <v>14</v>
      </c>
      <c r="B18" s="2"/>
      <c r="C18" s="2"/>
      <c r="D18" s="2"/>
    </row>
    <row r="19" spans="1:4" ht="15.6" hidden="1" x14ac:dyDescent="0.25">
      <c r="A19" s="2">
        <f t="shared" si="0"/>
        <v>15</v>
      </c>
      <c r="B19" s="2"/>
      <c r="C19" s="2"/>
      <c r="D19" s="2"/>
    </row>
    <row r="20" spans="1:4" ht="15.6" hidden="1" x14ac:dyDescent="0.25">
      <c r="A20" s="2">
        <f t="shared" si="0"/>
        <v>16</v>
      </c>
      <c r="B20" s="2"/>
      <c r="C20" s="2"/>
      <c r="D20" s="2"/>
    </row>
    <row r="21" spans="1:4" ht="15.6" hidden="1" x14ac:dyDescent="0.25">
      <c r="A21" s="2">
        <f t="shared" si="0"/>
        <v>17</v>
      </c>
      <c r="B21" s="2"/>
      <c r="C21" s="2"/>
      <c r="D21" s="2"/>
    </row>
    <row r="22" spans="1:4" ht="15.6" hidden="1" x14ac:dyDescent="0.25">
      <c r="A22" s="2">
        <f t="shared" si="0"/>
        <v>18</v>
      </c>
      <c r="B22" s="2"/>
      <c r="C22" s="2"/>
      <c r="D22" s="2"/>
    </row>
    <row r="23" spans="1:4" ht="15.6" hidden="1" x14ac:dyDescent="0.25">
      <c r="A23" s="2">
        <f t="shared" si="0"/>
        <v>19</v>
      </c>
      <c r="B23" s="2"/>
      <c r="C23" s="2"/>
      <c r="D23" s="2"/>
    </row>
    <row r="24" spans="1:4" ht="15.6" hidden="1" x14ac:dyDescent="0.25">
      <c r="A24" s="2">
        <f t="shared" si="0"/>
        <v>20</v>
      </c>
      <c r="B24" s="2"/>
      <c r="C24" s="2"/>
      <c r="D24" s="2"/>
    </row>
    <row r="25" spans="1:4" ht="15.6" hidden="1" x14ac:dyDescent="0.25">
      <c r="A25" s="2">
        <f t="shared" si="0"/>
        <v>21</v>
      </c>
      <c r="B25" s="2"/>
      <c r="C25" s="2"/>
      <c r="D25" s="2"/>
    </row>
    <row r="26" spans="1:4" ht="15.6" hidden="1" x14ac:dyDescent="0.25">
      <c r="A26" s="2">
        <f t="shared" si="0"/>
        <v>22</v>
      </c>
      <c r="B26" s="2"/>
      <c r="C26" s="2"/>
      <c r="D26" s="2"/>
    </row>
    <row r="27" spans="1:4" ht="15.6" hidden="1" x14ac:dyDescent="0.25">
      <c r="A27" s="2">
        <f t="shared" si="0"/>
        <v>23</v>
      </c>
      <c r="B27" s="2"/>
      <c r="C27" s="2"/>
      <c r="D27" s="2"/>
    </row>
    <row r="28" spans="1:4" ht="15.6" hidden="1" x14ac:dyDescent="0.25">
      <c r="A28" s="2">
        <f t="shared" si="0"/>
        <v>24</v>
      </c>
      <c r="B28" s="2"/>
      <c r="C28" s="2"/>
      <c r="D28" s="2"/>
    </row>
    <row r="29" spans="1:4" ht="15.6" hidden="1" x14ac:dyDescent="0.25">
      <c r="A29" s="2">
        <f t="shared" si="0"/>
        <v>25</v>
      </c>
      <c r="B29" s="2"/>
      <c r="C29" s="2"/>
      <c r="D29" s="2"/>
    </row>
    <row r="30" spans="1:4" ht="15.6" hidden="1" x14ac:dyDescent="0.25">
      <c r="A30" s="2"/>
      <c r="B30" s="2"/>
      <c r="C30" s="2"/>
      <c r="D30" s="2"/>
    </row>
    <row r="31" spans="1:4" ht="15.6" hidden="1" x14ac:dyDescent="0.25">
      <c r="A31" s="2"/>
      <c r="B31" s="2"/>
      <c r="C31" s="2"/>
      <c r="D31" s="2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C1" workbookViewId="0">
      <selection activeCell="K3" sqref="K3"/>
    </sheetView>
  </sheetViews>
  <sheetFormatPr defaultRowHeight="14.4" x14ac:dyDescent="0.3"/>
  <cols>
    <col min="1" max="1" width="4.33203125" style="8" customWidth="1"/>
    <col min="2" max="2" width="35.33203125" style="8" customWidth="1"/>
    <col min="3" max="3" width="55.44140625" style="8" customWidth="1"/>
    <col min="4" max="4" width="26.5546875" style="8" customWidth="1"/>
    <col min="5" max="5" width="5.21875" style="8" customWidth="1"/>
    <col min="6" max="6" width="5.33203125" style="8" customWidth="1"/>
    <col min="7" max="7" width="4.88671875" style="8" customWidth="1"/>
    <col min="8" max="8" width="4.77734375" style="8" customWidth="1"/>
    <col min="9" max="9" width="5.44140625" style="8" customWidth="1"/>
    <col min="10" max="10" width="5.5546875" style="8" customWidth="1"/>
    <col min="11" max="11" width="5.44140625" style="8" customWidth="1"/>
    <col min="12" max="12" width="8.88671875" style="8"/>
    <col min="13" max="13" width="6.88671875" style="8" customWidth="1"/>
    <col min="14" max="14" width="6.44140625" style="8" customWidth="1"/>
    <col min="15" max="15" width="6.77734375" style="8" customWidth="1"/>
    <col min="16" max="16" width="7.77734375" style="8" customWidth="1"/>
    <col min="17" max="16384" width="8.88671875" style="8"/>
  </cols>
  <sheetData>
    <row r="1" spans="1:16" ht="21" customHeight="1" x14ac:dyDescent="0.3">
      <c r="A1" s="24" t="s">
        <v>0</v>
      </c>
      <c r="B1" s="25"/>
      <c r="C1" s="25"/>
      <c r="D1" s="25"/>
    </row>
    <row r="2" spans="1:16" ht="19.95" customHeight="1" x14ac:dyDescent="0.3">
      <c r="A2" s="26" t="s">
        <v>15</v>
      </c>
      <c r="B2" s="27"/>
      <c r="C2" s="27"/>
      <c r="D2" s="27"/>
    </row>
    <row r="3" spans="1:16" ht="19.95" customHeight="1" x14ac:dyDescent="0.3">
      <c r="A3" s="22" t="s">
        <v>2</v>
      </c>
      <c r="B3" s="23"/>
      <c r="C3" s="23"/>
      <c r="D3" s="23"/>
      <c r="K3" s="31">
        <v>1</v>
      </c>
      <c r="L3" s="32">
        <v>0.15</v>
      </c>
      <c r="M3"/>
      <c r="N3"/>
      <c r="O3"/>
      <c r="P3"/>
    </row>
    <row r="4" spans="1:16" ht="88.2" customHeight="1" x14ac:dyDescent="0.3">
      <c r="A4" s="9" t="s">
        <v>3</v>
      </c>
      <c r="B4" s="9" t="s">
        <v>4</v>
      </c>
      <c r="C4" s="9" t="s">
        <v>5</v>
      </c>
      <c r="D4" s="9" t="s">
        <v>6</v>
      </c>
      <c r="E4" s="4" t="s">
        <v>9</v>
      </c>
      <c r="F4" s="4" t="s">
        <v>55</v>
      </c>
      <c r="G4" s="4" t="s">
        <v>11</v>
      </c>
      <c r="H4" s="4" t="s">
        <v>10</v>
      </c>
      <c r="I4" s="4" t="s">
        <v>12</v>
      </c>
      <c r="J4" s="5" t="s">
        <v>13</v>
      </c>
      <c r="K4" s="5" t="s">
        <v>14</v>
      </c>
      <c r="L4" s="33" t="s">
        <v>57</v>
      </c>
      <c r="M4" s="33" t="s">
        <v>58</v>
      </c>
      <c r="N4" s="33" t="s">
        <v>59</v>
      </c>
      <c r="O4" s="33" t="s">
        <v>60</v>
      </c>
      <c r="P4" s="34" t="s">
        <v>61</v>
      </c>
    </row>
    <row r="5" spans="1:16" ht="31.2" x14ac:dyDescent="0.3">
      <c r="A5" s="10">
        <v>1</v>
      </c>
      <c r="B5" s="11" t="s">
        <v>16</v>
      </c>
      <c r="C5" s="11" t="s">
        <v>17</v>
      </c>
      <c r="D5" s="11" t="s">
        <v>18</v>
      </c>
      <c r="E5" s="10">
        <f>[6]список!E9</f>
        <v>63</v>
      </c>
      <c r="F5" s="10">
        <f>[7]список!E9</f>
        <v>34</v>
      </c>
      <c r="G5" s="10">
        <f>[8]список!E9</f>
        <v>99</v>
      </c>
      <c r="H5" s="10">
        <f>[9]список!E9</f>
        <v>67</v>
      </c>
      <c r="I5" s="10">
        <f>[10]список!E9</f>
        <v>100</v>
      </c>
      <c r="J5" s="12">
        <f>AVERAGE(E5:I5)</f>
        <v>72.599999999999994</v>
      </c>
      <c r="K5" s="28">
        <f>SQRT(_xlfn.VAR.S(E5:I5))</f>
        <v>27.664056101736062</v>
      </c>
      <c r="L5" s="29">
        <f>K5/J5*100</f>
        <v>38.104760470710829</v>
      </c>
      <c r="M5" s="29">
        <f>MAX($K$3*K5,$L$3*J5)</f>
        <v>27.664056101736062</v>
      </c>
      <c r="N5" s="30" t="str">
        <f>CONCATENATE("&gt;",TEXT(J5-M5,"0.0"))</f>
        <v>&gt;44.9</v>
      </c>
      <c r="O5" s="30" t="str">
        <f>CONCATENATE("&lt;",TEXT(J5+M5,"0.0"))</f>
        <v>&lt;100.3</v>
      </c>
      <c r="P5" s="35">
        <f>AVERAGEIFS(E5:I5,E5:I5,N5,E5:I5,O5)</f>
        <v>82.25</v>
      </c>
    </row>
    <row r="6" spans="1:16" ht="31.2" x14ac:dyDescent="0.3">
      <c r="A6" s="10">
        <f>A5+1</f>
        <v>2</v>
      </c>
      <c r="B6" s="11" t="s">
        <v>19</v>
      </c>
      <c r="C6" s="11" t="s">
        <v>20</v>
      </c>
      <c r="D6" s="11" t="s">
        <v>21</v>
      </c>
      <c r="E6" s="10">
        <f>[6]список!E10</f>
        <v>32</v>
      </c>
      <c r="F6" s="10">
        <f>[7]список!E10</f>
        <v>84</v>
      </c>
      <c r="G6" s="10">
        <f>[8]список!E10</f>
        <v>96</v>
      </c>
      <c r="H6" s="10">
        <f>[9]список!E10</f>
        <v>69</v>
      </c>
      <c r="I6" s="10">
        <f>[10]список!E10</f>
        <v>54</v>
      </c>
      <c r="J6" s="10">
        <f t="shared" ref="J6:J9" si="0">AVERAGE(E6:I6)</f>
        <v>67</v>
      </c>
      <c r="K6" s="10">
        <f t="shared" ref="K6:K34" si="1">SQRT(_xlfn.VAR.S(E6:I6))</f>
        <v>25.13961017995307</v>
      </c>
      <c r="L6" s="29">
        <f t="shared" ref="L6:L9" si="2">K6/J6*100</f>
        <v>37.521806238735927</v>
      </c>
      <c r="M6" s="29">
        <f t="shared" ref="M6:M9" si="3">MAX($K$3*K6,$L$3*J6)</f>
        <v>25.13961017995307</v>
      </c>
      <c r="N6" s="30" t="str">
        <f t="shared" ref="N6:N9" si="4">CONCATENATE("&gt;",TEXT(J6-M6,"0.0"))</f>
        <v>&gt;41.9</v>
      </c>
      <c r="O6" s="30" t="str">
        <f t="shared" ref="O6:O9" si="5">CONCATENATE("&lt;",TEXT(J6+M6,"0.0"))</f>
        <v>&lt;92.1</v>
      </c>
      <c r="P6" s="28">
        <f t="shared" ref="P6:P9" si="6">AVERAGEIFS(E6:I6,E6:I6,N6,E6:I6,O6)</f>
        <v>69</v>
      </c>
    </row>
    <row r="7" spans="1:16" ht="49.8" x14ac:dyDescent="0.3">
      <c r="A7" s="10">
        <f t="shared" ref="A7:A34" si="7">A6+1</f>
        <v>3</v>
      </c>
      <c r="B7" s="11" t="s">
        <v>22</v>
      </c>
      <c r="C7" s="11" t="s">
        <v>23</v>
      </c>
      <c r="D7" s="11" t="s">
        <v>24</v>
      </c>
      <c r="E7" s="10">
        <f>[6]список!E11</f>
        <v>63</v>
      </c>
      <c r="F7" s="10">
        <f>[7]список!E11</f>
        <v>92</v>
      </c>
      <c r="G7" s="10">
        <f>[8]список!E11</f>
        <v>91</v>
      </c>
      <c r="H7" s="10">
        <f>[9]список!E11</f>
        <v>85</v>
      </c>
      <c r="I7" s="10">
        <f>[10]список!E11</f>
        <v>100</v>
      </c>
      <c r="J7" s="12">
        <f t="shared" si="0"/>
        <v>86.2</v>
      </c>
      <c r="K7" s="13">
        <f t="shared" si="1"/>
        <v>14.024977718342397</v>
      </c>
      <c r="L7" s="29">
        <f t="shared" si="2"/>
        <v>16.270275775339208</v>
      </c>
      <c r="M7" s="29">
        <f t="shared" si="3"/>
        <v>14.024977718342397</v>
      </c>
      <c r="N7" s="30" t="str">
        <f t="shared" si="4"/>
        <v>&gt;72.2</v>
      </c>
      <c r="O7" s="30" t="str">
        <f t="shared" si="5"/>
        <v>&lt;100.2</v>
      </c>
      <c r="P7" s="35">
        <f t="shared" si="6"/>
        <v>92</v>
      </c>
    </row>
    <row r="8" spans="1:16" ht="46.8" x14ac:dyDescent="0.3">
      <c r="A8" s="10">
        <f t="shared" si="7"/>
        <v>4</v>
      </c>
      <c r="B8" s="11" t="s">
        <v>25</v>
      </c>
      <c r="C8" s="11" t="s">
        <v>26</v>
      </c>
      <c r="D8" s="11" t="s">
        <v>21</v>
      </c>
      <c r="E8" s="10">
        <f>[6]список!E12</f>
        <v>27</v>
      </c>
      <c r="F8" s="10">
        <f>[7]список!E12</f>
        <v>46</v>
      </c>
      <c r="G8" s="10">
        <f>[8]список!E12</f>
        <v>90</v>
      </c>
      <c r="H8" s="10">
        <f>[9]список!E12</f>
        <v>86</v>
      </c>
      <c r="I8" s="10">
        <f>[10]список!E12</f>
        <v>50</v>
      </c>
      <c r="J8" s="10">
        <f t="shared" si="0"/>
        <v>59.8</v>
      </c>
      <c r="K8" s="10">
        <f t="shared" si="1"/>
        <v>27.206616842231593</v>
      </c>
      <c r="L8" s="29">
        <f t="shared" si="2"/>
        <v>45.49601478634046</v>
      </c>
      <c r="M8" s="29">
        <f t="shared" si="3"/>
        <v>27.206616842231593</v>
      </c>
      <c r="N8" s="30" t="str">
        <f t="shared" si="4"/>
        <v>&gt;32.6</v>
      </c>
      <c r="O8" s="30" t="str">
        <f t="shared" si="5"/>
        <v>&lt;87.0</v>
      </c>
      <c r="P8" s="28">
        <f t="shared" si="6"/>
        <v>60.666666666666664</v>
      </c>
    </row>
    <row r="9" spans="1:16" ht="34.200000000000003" x14ac:dyDescent="0.3">
      <c r="A9" s="10">
        <f t="shared" si="7"/>
        <v>5</v>
      </c>
      <c r="B9" s="11" t="s">
        <v>27</v>
      </c>
      <c r="C9" s="11" t="s">
        <v>28</v>
      </c>
      <c r="D9" s="11" t="s">
        <v>24</v>
      </c>
      <c r="E9" s="10">
        <f>[6]список!E13</f>
        <v>35</v>
      </c>
      <c r="F9" s="10">
        <f>[7]список!E13</f>
        <v>70</v>
      </c>
      <c r="G9" s="10">
        <f>[8]список!E13</f>
        <v>89</v>
      </c>
      <c r="H9" s="10">
        <f>[9]список!E13</f>
        <v>83</v>
      </c>
      <c r="I9" s="10">
        <f>[10]список!E13</f>
        <v>84</v>
      </c>
      <c r="J9" s="10">
        <f t="shared" si="0"/>
        <v>72.2</v>
      </c>
      <c r="K9" s="10">
        <f t="shared" si="1"/>
        <v>21.947665023869845</v>
      </c>
      <c r="L9" s="29">
        <f t="shared" si="2"/>
        <v>30.398428010900062</v>
      </c>
      <c r="M9" s="29">
        <f t="shared" si="3"/>
        <v>21.947665023869845</v>
      </c>
      <c r="N9" s="30" t="str">
        <f t="shared" si="4"/>
        <v>&gt;50.3</v>
      </c>
      <c r="O9" s="30" t="str">
        <f t="shared" si="5"/>
        <v>&lt;94.1</v>
      </c>
      <c r="P9" s="28">
        <f t="shared" si="6"/>
        <v>81.5</v>
      </c>
    </row>
    <row r="10" spans="1:16" ht="15.6" hidden="1" x14ac:dyDescent="0.3">
      <c r="A10" s="10">
        <f t="shared" si="7"/>
        <v>6</v>
      </c>
      <c r="B10" s="10"/>
      <c r="C10" s="10"/>
      <c r="D10" s="10"/>
      <c r="K10" s="10" t="e">
        <f t="shared" si="1"/>
        <v>#DIV/0!</v>
      </c>
    </row>
    <row r="11" spans="1:16" ht="15.6" hidden="1" x14ac:dyDescent="0.3">
      <c r="A11" s="10">
        <f t="shared" si="7"/>
        <v>7</v>
      </c>
      <c r="B11" s="10"/>
      <c r="C11" s="10"/>
      <c r="D11" s="10"/>
      <c r="K11" s="10" t="e">
        <f t="shared" si="1"/>
        <v>#DIV/0!</v>
      </c>
    </row>
    <row r="12" spans="1:16" ht="15.6" hidden="1" x14ac:dyDescent="0.3">
      <c r="A12" s="10">
        <f t="shared" si="7"/>
        <v>8</v>
      </c>
      <c r="B12" s="10"/>
      <c r="C12" s="10"/>
      <c r="D12" s="10"/>
      <c r="K12" s="10" t="e">
        <f t="shared" si="1"/>
        <v>#DIV/0!</v>
      </c>
    </row>
    <row r="13" spans="1:16" ht="15.6" hidden="1" x14ac:dyDescent="0.3">
      <c r="A13" s="10">
        <f t="shared" si="7"/>
        <v>9</v>
      </c>
      <c r="B13" s="10"/>
      <c r="C13" s="10"/>
      <c r="D13" s="10"/>
      <c r="K13" s="10" t="e">
        <f t="shared" si="1"/>
        <v>#DIV/0!</v>
      </c>
    </row>
    <row r="14" spans="1:16" ht="15.6" hidden="1" x14ac:dyDescent="0.3">
      <c r="A14" s="10">
        <f t="shared" si="7"/>
        <v>10</v>
      </c>
      <c r="B14" s="10"/>
      <c r="C14" s="10"/>
      <c r="D14" s="10"/>
      <c r="K14" s="10" t="e">
        <f t="shared" si="1"/>
        <v>#DIV/0!</v>
      </c>
    </row>
    <row r="15" spans="1:16" ht="15.6" hidden="1" x14ac:dyDescent="0.3">
      <c r="A15" s="10">
        <f t="shared" si="7"/>
        <v>11</v>
      </c>
      <c r="B15" s="10"/>
      <c r="C15" s="10"/>
      <c r="D15" s="10"/>
      <c r="K15" s="10" t="e">
        <f t="shared" si="1"/>
        <v>#DIV/0!</v>
      </c>
    </row>
    <row r="16" spans="1:16" ht="15.6" hidden="1" x14ac:dyDescent="0.3">
      <c r="A16" s="10">
        <f t="shared" si="7"/>
        <v>12</v>
      </c>
      <c r="B16" s="10"/>
      <c r="C16" s="10"/>
      <c r="D16" s="10"/>
      <c r="K16" s="10" t="e">
        <f t="shared" si="1"/>
        <v>#DIV/0!</v>
      </c>
    </row>
    <row r="17" spans="1:11" ht="15.6" hidden="1" x14ac:dyDescent="0.3">
      <c r="A17" s="10">
        <f t="shared" si="7"/>
        <v>13</v>
      </c>
      <c r="B17" s="10"/>
      <c r="C17" s="10"/>
      <c r="D17" s="10"/>
      <c r="K17" s="10" t="e">
        <f t="shared" si="1"/>
        <v>#DIV/0!</v>
      </c>
    </row>
    <row r="18" spans="1:11" ht="15.6" hidden="1" x14ac:dyDescent="0.3">
      <c r="A18" s="10">
        <f t="shared" si="7"/>
        <v>14</v>
      </c>
      <c r="B18" s="10"/>
      <c r="C18" s="10"/>
      <c r="D18" s="10"/>
      <c r="K18" s="10" t="e">
        <f t="shared" si="1"/>
        <v>#DIV/0!</v>
      </c>
    </row>
    <row r="19" spans="1:11" ht="15.6" hidden="1" x14ac:dyDescent="0.3">
      <c r="A19" s="10">
        <f t="shared" si="7"/>
        <v>15</v>
      </c>
      <c r="B19" s="10"/>
      <c r="C19" s="10"/>
      <c r="D19" s="10"/>
      <c r="K19" s="10" t="e">
        <f t="shared" si="1"/>
        <v>#DIV/0!</v>
      </c>
    </row>
    <row r="20" spans="1:11" ht="15.6" hidden="1" x14ac:dyDescent="0.3">
      <c r="A20" s="10">
        <f t="shared" si="7"/>
        <v>16</v>
      </c>
      <c r="B20" s="10"/>
      <c r="C20" s="10"/>
      <c r="D20" s="10"/>
      <c r="K20" s="10" t="e">
        <f t="shared" si="1"/>
        <v>#DIV/0!</v>
      </c>
    </row>
    <row r="21" spans="1:11" ht="15.6" hidden="1" x14ac:dyDescent="0.3">
      <c r="A21" s="10">
        <f t="shared" si="7"/>
        <v>17</v>
      </c>
      <c r="B21" s="10"/>
      <c r="C21" s="10"/>
      <c r="D21" s="10"/>
      <c r="K21" s="10" t="e">
        <f t="shared" si="1"/>
        <v>#DIV/0!</v>
      </c>
    </row>
    <row r="22" spans="1:11" ht="15.6" hidden="1" x14ac:dyDescent="0.3">
      <c r="A22" s="10">
        <f t="shared" si="7"/>
        <v>18</v>
      </c>
      <c r="B22" s="10"/>
      <c r="C22" s="10"/>
      <c r="D22" s="10"/>
      <c r="K22" s="10" t="e">
        <f t="shared" si="1"/>
        <v>#DIV/0!</v>
      </c>
    </row>
    <row r="23" spans="1:11" ht="15.6" hidden="1" x14ac:dyDescent="0.3">
      <c r="A23" s="10">
        <f t="shared" si="7"/>
        <v>19</v>
      </c>
      <c r="B23" s="10"/>
      <c r="C23" s="10"/>
      <c r="D23" s="10"/>
      <c r="K23" s="10" t="e">
        <f t="shared" si="1"/>
        <v>#DIV/0!</v>
      </c>
    </row>
    <row r="24" spans="1:11" ht="15.6" hidden="1" x14ac:dyDescent="0.3">
      <c r="A24" s="10">
        <f t="shared" si="7"/>
        <v>20</v>
      </c>
      <c r="B24" s="10"/>
      <c r="C24" s="10"/>
      <c r="D24" s="10"/>
      <c r="K24" s="10" t="e">
        <f t="shared" si="1"/>
        <v>#DIV/0!</v>
      </c>
    </row>
    <row r="25" spans="1:11" ht="15.6" hidden="1" x14ac:dyDescent="0.3">
      <c r="A25" s="10">
        <f t="shared" si="7"/>
        <v>21</v>
      </c>
      <c r="B25" s="10"/>
      <c r="C25" s="10"/>
      <c r="D25" s="10"/>
      <c r="K25" s="10" t="e">
        <f t="shared" si="1"/>
        <v>#DIV/0!</v>
      </c>
    </row>
    <row r="26" spans="1:11" ht="15.6" hidden="1" x14ac:dyDescent="0.3">
      <c r="A26" s="10">
        <f t="shared" si="7"/>
        <v>22</v>
      </c>
      <c r="B26" s="10"/>
      <c r="C26" s="10"/>
      <c r="D26" s="10"/>
      <c r="K26" s="10" t="e">
        <f t="shared" si="1"/>
        <v>#DIV/0!</v>
      </c>
    </row>
    <row r="27" spans="1:11" ht="15.6" hidden="1" x14ac:dyDescent="0.3">
      <c r="A27" s="10">
        <f t="shared" si="7"/>
        <v>23</v>
      </c>
      <c r="B27" s="10"/>
      <c r="C27" s="10"/>
      <c r="D27" s="10"/>
      <c r="K27" s="10" t="e">
        <f t="shared" si="1"/>
        <v>#DIV/0!</v>
      </c>
    </row>
    <row r="28" spans="1:11" ht="15.6" hidden="1" x14ac:dyDescent="0.3">
      <c r="A28" s="10">
        <f t="shared" si="7"/>
        <v>24</v>
      </c>
      <c r="B28" s="10"/>
      <c r="C28" s="10"/>
      <c r="D28" s="10"/>
      <c r="K28" s="10" t="e">
        <f t="shared" si="1"/>
        <v>#DIV/0!</v>
      </c>
    </row>
    <row r="29" spans="1:11" ht="15.6" hidden="1" x14ac:dyDescent="0.3">
      <c r="A29" s="10">
        <f t="shared" si="7"/>
        <v>25</v>
      </c>
      <c r="B29" s="10"/>
      <c r="C29" s="10"/>
      <c r="D29" s="10"/>
      <c r="K29" s="10" t="e">
        <f t="shared" si="1"/>
        <v>#DIV/0!</v>
      </c>
    </row>
    <row r="30" spans="1:11" ht="15.6" hidden="1" x14ac:dyDescent="0.3">
      <c r="A30" s="10">
        <f t="shared" si="7"/>
        <v>26</v>
      </c>
      <c r="B30" s="10"/>
      <c r="C30" s="10"/>
      <c r="D30" s="10"/>
      <c r="K30" s="10" t="e">
        <f t="shared" si="1"/>
        <v>#DIV/0!</v>
      </c>
    </row>
    <row r="31" spans="1:11" ht="15.6" hidden="1" x14ac:dyDescent="0.3">
      <c r="A31" s="10">
        <f t="shared" si="7"/>
        <v>27</v>
      </c>
      <c r="B31" s="10"/>
      <c r="C31" s="10"/>
      <c r="D31" s="10"/>
      <c r="K31" s="10" t="e">
        <f t="shared" si="1"/>
        <v>#DIV/0!</v>
      </c>
    </row>
    <row r="32" spans="1:11" ht="15.6" hidden="1" x14ac:dyDescent="0.3">
      <c r="A32" s="10">
        <f t="shared" si="7"/>
        <v>28</v>
      </c>
      <c r="B32" s="10"/>
      <c r="C32" s="10"/>
      <c r="D32" s="10"/>
      <c r="K32" s="10" t="e">
        <f t="shared" si="1"/>
        <v>#DIV/0!</v>
      </c>
    </row>
    <row r="33" spans="1:11" ht="15.6" hidden="1" x14ac:dyDescent="0.3">
      <c r="A33" s="10">
        <f t="shared" si="7"/>
        <v>29</v>
      </c>
      <c r="B33" s="10"/>
      <c r="C33" s="10"/>
      <c r="D33" s="10"/>
      <c r="K33" s="10" t="e">
        <f t="shared" si="1"/>
        <v>#DIV/0!</v>
      </c>
    </row>
    <row r="34" spans="1:11" ht="15.6" hidden="1" x14ac:dyDescent="0.3">
      <c r="A34" s="10">
        <f t="shared" si="7"/>
        <v>30</v>
      </c>
      <c r="B34" s="10"/>
      <c r="C34" s="10"/>
      <c r="D34" s="10"/>
      <c r="K34" s="10" t="e">
        <f t="shared" si="1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D7" workbookViewId="0">
      <selection activeCell="J10" sqref="J10"/>
    </sheetView>
  </sheetViews>
  <sheetFormatPr defaultRowHeight="13.2" x14ac:dyDescent="0.25"/>
  <cols>
    <col min="1" max="1" width="4.6640625" customWidth="1"/>
    <col min="2" max="2" width="39" customWidth="1"/>
    <col min="3" max="3" width="58" customWidth="1"/>
    <col min="4" max="4" width="26.33203125" customWidth="1"/>
    <col min="5" max="9" width="4.88671875" customWidth="1"/>
    <col min="10" max="10" width="5.5546875" customWidth="1"/>
    <col min="11" max="11" width="5.88671875" customWidth="1"/>
    <col min="12" max="16" width="6.6640625" customWidth="1"/>
  </cols>
  <sheetData>
    <row r="1" spans="1:16" ht="17.399999999999999" x14ac:dyDescent="0.25">
      <c r="A1" s="20" t="s">
        <v>0</v>
      </c>
      <c r="B1" s="20"/>
      <c r="C1" s="20"/>
      <c r="D1" s="20"/>
    </row>
    <row r="2" spans="1:16" ht="20.399999999999999" customHeight="1" x14ac:dyDescent="0.25">
      <c r="A2" s="21" t="s">
        <v>29</v>
      </c>
      <c r="B2" s="21"/>
      <c r="C2" s="21"/>
      <c r="D2" s="21"/>
    </row>
    <row r="3" spans="1:16" ht="20.399999999999999" customHeight="1" x14ac:dyDescent="0.25">
      <c r="A3" s="18" t="s">
        <v>2</v>
      </c>
      <c r="B3" s="19"/>
      <c r="C3" s="19"/>
      <c r="D3" s="19"/>
      <c r="K3" s="31">
        <v>1</v>
      </c>
      <c r="L3" s="32">
        <v>0.15</v>
      </c>
    </row>
    <row r="4" spans="1:16" ht="85.8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4" t="s">
        <v>9</v>
      </c>
      <c r="F4" s="4" t="s">
        <v>55</v>
      </c>
      <c r="G4" s="4" t="s">
        <v>11</v>
      </c>
      <c r="H4" s="4" t="s">
        <v>10</v>
      </c>
      <c r="I4" s="4" t="s">
        <v>12</v>
      </c>
      <c r="J4" s="5" t="s">
        <v>13</v>
      </c>
      <c r="K4" s="5" t="s">
        <v>14</v>
      </c>
      <c r="L4" s="33" t="s">
        <v>57</v>
      </c>
      <c r="M4" s="33" t="s">
        <v>58</v>
      </c>
      <c r="N4" s="33" t="s">
        <v>59</v>
      </c>
      <c r="O4" s="33" t="s">
        <v>60</v>
      </c>
      <c r="P4" s="34" t="s">
        <v>61</v>
      </c>
    </row>
    <row r="5" spans="1:16" ht="65.400000000000006" customHeight="1" x14ac:dyDescent="0.25">
      <c r="A5" s="2">
        <v>1</v>
      </c>
      <c r="B5" s="3" t="s">
        <v>30</v>
      </c>
      <c r="C5" s="3" t="s">
        <v>31</v>
      </c>
      <c r="D5" s="3" t="s">
        <v>32</v>
      </c>
      <c r="E5" s="2">
        <f>[1]список!E9</f>
        <v>35</v>
      </c>
      <c r="F5" s="2">
        <f>[11]список!E9</f>
        <v>36</v>
      </c>
      <c r="G5" s="2">
        <f>[12]список!E9</f>
        <v>90</v>
      </c>
      <c r="H5" s="2">
        <f>[13]список!E9</f>
        <v>61</v>
      </c>
      <c r="I5" s="2">
        <f>[14]список!E9</f>
        <v>76</v>
      </c>
      <c r="J5" s="13">
        <f t="shared" ref="J5" si="0">AVERAGE(E5:I5)</f>
        <v>59.6</v>
      </c>
      <c r="K5" s="28">
        <f>SQRT(_xlfn.VAR.S(E5:I5))</f>
        <v>24.275502054540503</v>
      </c>
      <c r="L5" s="29">
        <f>K5/J5*100</f>
        <v>40.730708145202186</v>
      </c>
      <c r="M5" s="29">
        <f>MAX($K$3*K5,$L$3*J5)</f>
        <v>24.275502054540503</v>
      </c>
      <c r="N5" s="30" t="str">
        <f>CONCATENATE("&gt;",TEXT(J5-M5,"0.0"))</f>
        <v>&gt;35.3</v>
      </c>
      <c r="O5" s="30" t="str">
        <f>CONCATENATE("&lt;",TEXT(J5+M5,"0.0"))</f>
        <v>&lt;83.9</v>
      </c>
      <c r="P5" s="28">
        <f>AVERAGEIFS(E5:I5,E5:I5,N5,E5:I5,O5)</f>
        <v>57.666666666666664</v>
      </c>
    </row>
    <row r="6" spans="1:16" ht="38.4" customHeight="1" x14ac:dyDescent="0.25">
      <c r="A6" s="2">
        <f>A5+1</f>
        <v>2</v>
      </c>
      <c r="B6" s="3" t="s">
        <v>33</v>
      </c>
      <c r="C6" s="3" t="s">
        <v>34</v>
      </c>
      <c r="D6" s="3" t="s">
        <v>21</v>
      </c>
      <c r="E6" s="2">
        <f>[1]список!E10</f>
        <v>58</v>
      </c>
      <c r="F6" s="2">
        <f>[11]список!E10</f>
        <v>84</v>
      </c>
      <c r="G6" s="2">
        <f>[12]список!E10</f>
        <v>85</v>
      </c>
      <c r="H6" s="2">
        <f>[13]список!E10</f>
        <v>73</v>
      </c>
      <c r="I6" s="2">
        <f>[14]список!E10</f>
        <v>76</v>
      </c>
      <c r="J6" s="13">
        <f t="shared" ref="J6:J13" si="1">AVERAGE(E6:I6)</f>
        <v>75.2</v>
      </c>
      <c r="K6" s="13">
        <f t="shared" ref="K6:K13" si="2">SQRT(_xlfn.VAR.S(E6:I6))</f>
        <v>10.894952959971871</v>
      </c>
      <c r="L6" s="29">
        <f t="shared" ref="L6:L31" si="3">K6/J6*100</f>
        <v>14.487969361664721</v>
      </c>
      <c r="M6" s="29">
        <f t="shared" ref="M6:M31" si="4">MAX($K$3*K6,$L$3*J6)</f>
        <v>11.28</v>
      </c>
      <c r="N6" s="30" t="str">
        <f t="shared" ref="N6:N31" si="5">CONCATENATE("&gt;",TEXT(J6-M6,"0.0"))</f>
        <v>&gt;63.9</v>
      </c>
      <c r="O6" s="30" t="str">
        <f t="shared" ref="O6:O31" si="6">CONCATENATE("&lt;",TEXT(J6+M6,"0.0"))</f>
        <v>&lt;86.5</v>
      </c>
      <c r="P6" s="28">
        <f t="shared" ref="P6:P31" si="7">AVERAGEIFS(E6:I6,E6:I6,N6,E6:I6,O6)</f>
        <v>79.5</v>
      </c>
    </row>
    <row r="7" spans="1:16" ht="31.2" x14ac:dyDescent="0.25">
      <c r="A7" s="2">
        <f t="shared" ref="A7:A29" si="8">A6+1</f>
        <v>3</v>
      </c>
      <c r="B7" s="3" t="s">
        <v>35</v>
      </c>
      <c r="C7" s="3" t="s">
        <v>36</v>
      </c>
      <c r="D7" s="3" t="s">
        <v>8</v>
      </c>
      <c r="E7" s="2">
        <f>[1]список!E11</f>
        <v>84</v>
      </c>
      <c r="F7" s="2">
        <f>[11]список!E11</f>
        <v>86</v>
      </c>
      <c r="G7" s="2">
        <f>[12]список!E11</f>
        <v>92</v>
      </c>
      <c r="H7" s="2">
        <f>[13]список!E11</f>
        <v>85</v>
      </c>
      <c r="I7" s="2">
        <f>[14]список!E11</f>
        <v>72</v>
      </c>
      <c r="J7" s="14">
        <f t="shared" si="1"/>
        <v>83.8</v>
      </c>
      <c r="K7" s="13">
        <f t="shared" si="2"/>
        <v>7.2938330115241881</v>
      </c>
      <c r="L7" s="29">
        <f t="shared" si="3"/>
        <v>8.7038580089787452</v>
      </c>
      <c r="M7" s="29">
        <f t="shared" si="4"/>
        <v>12.569999999999999</v>
      </c>
      <c r="N7" s="30" t="str">
        <f t="shared" si="5"/>
        <v>&gt;71.2</v>
      </c>
      <c r="O7" s="30" t="str">
        <f t="shared" si="6"/>
        <v>&lt;96.4</v>
      </c>
      <c r="P7" s="35">
        <f t="shared" si="7"/>
        <v>83.8</v>
      </c>
    </row>
    <row r="8" spans="1:16" ht="62.4" x14ac:dyDescent="0.25">
      <c r="A8" s="2">
        <f t="shared" si="8"/>
        <v>4</v>
      </c>
      <c r="B8" s="3" t="s">
        <v>37</v>
      </c>
      <c r="C8" s="3" t="s">
        <v>38</v>
      </c>
      <c r="D8" s="3" t="s">
        <v>39</v>
      </c>
      <c r="E8" s="2">
        <f>[1]список!E12</f>
        <v>73</v>
      </c>
      <c r="F8" s="2">
        <f>[11]список!E12</f>
        <v>38</v>
      </c>
      <c r="G8" s="2">
        <f>[12]список!E12</f>
        <v>90</v>
      </c>
      <c r="H8" s="2">
        <f>[13]список!E12</f>
        <v>79</v>
      </c>
      <c r="I8" s="2">
        <f>[14]список!E12</f>
        <v>100</v>
      </c>
      <c r="J8" s="14">
        <f t="shared" si="1"/>
        <v>76</v>
      </c>
      <c r="K8" s="13">
        <f t="shared" si="2"/>
        <v>23.632604596192948</v>
      </c>
      <c r="L8" s="29">
        <f t="shared" si="3"/>
        <v>31.095532363411778</v>
      </c>
      <c r="M8" s="29">
        <f t="shared" si="4"/>
        <v>23.632604596192948</v>
      </c>
      <c r="N8" s="30" t="str">
        <f t="shared" si="5"/>
        <v>&gt;52.4</v>
      </c>
      <c r="O8" s="30" t="str">
        <f t="shared" si="6"/>
        <v>&lt;99.6</v>
      </c>
      <c r="P8" s="35">
        <f t="shared" si="7"/>
        <v>80.666666666666671</v>
      </c>
    </row>
    <row r="9" spans="1:16" ht="46.8" x14ac:dyDescent="0.25">
      <c r="A9" s="2">
        <f t="shared" si="8"/>
        <v>5</v>
      </c>
      <c r="B9" s="3" t="s">
        <v>40</v>
      </c>
      <c r="C9" s="3" t="s">
        <v>41</v>
      </c>
      <c r="D9" s="3" t="s">
        <v>42</v>
      </c>
      <c r="E9" s="2">
        <f>[1]список!E13</f>
        <v>75</v>
      </c>
      <c r="F9" s="2">
        <f>[11]список!E13</f>
        <v>45</v>
      </c>
      <c r="G9" s="2">
        <f>[12]список!E13</f>
        <v>93</v>
      </c>
      <c r="H9" s="2">
        <f>[13]список!E13</f>
        <v>70</v>
      </c>
      <c r="I9" s="2">
        <f>[14]список!E13</f>
        <v>66</v>
      </c>
      <c r="J9" s="13">
        <f t="shared" si="1"/>
        <v>69.8</v>
      </c>
      <c r="K9" s="13">
        <f t="shared" si="2"/>
        <v>17.282939564784684</v>
      </c>
      <c r="L9" s="29">
        <f t="shared" si="3"/>
        <v>24.760658402270323</v>
      </c>
      <c r="M9" s="29">
        <f t="shared" si="4"/>
        <v>17.282939564784684</v>
      </c>
      <c r="N9" s="30" t="str">
        <f t="shared" si="5"/>
        <v>&gt;52.5</v>
      </c>
      <c r="O9" s="30" t="str">
        <f t="shared" si="6"/>
        <v>&lt;87.1</v>
      </c>
      <c r="P9" s="28">
        <f t="shared" si="7"/>
        <v>70.333333333333329</v>
      </c>
    </row>
    <row r="10" spans="1:16" ht="46.8" x14ac:dyDescent="0.25">
      <c r="A10" s="2">
        <f t="shared" si="8"/>
        <v>6</v>
      </c>
      <c r="B10" s="3" t="s">
        <v>43</v>
      </c>
      <c r="C10" s="3" t="s">
        <v>44</v>
      </c>
      <c r="D10" s="3" t="s">
        <v>45</v>
      </c>
      <c r="E10" s="2">
        <f>[1]список!E14</f>
        <v>49</v>
      </c>
      <c r="F10" s="2">
        <f>[11]список!E14</f>
        <v>88</v>
      </c>
      <c r="G10" s="2">
        <f>[12]список!E14</f>
        <v>95</v>
      </c>
      <c r="H10" s="2">
        <f>[13]список!E14</f>
        <v>85</v>
      </c>
      <c r="I10" s="2">
        <f>[14]список!E14</f>
        <v>72</v>
      </c>
      <c r="J10" s="14">
        <f t="shared" si="1"/>
        <v>77.8</v>
      </c>
      <c r="K10" s="13">
        <f t="shared" si="2"/>
        <v>18.13008549345534</v>
      </c>
      <c r="L10" s="29">
        <f t="shared" si="3"/>
        <v>23.303451791073705</v>
      </c>
      <c r="M10" s="29">
        <f t="shared" si="4"/>
        <v>18.13008549345534</v>
      </c>
      <c r="N10" s="30" t="str">
        <f t="shared" si="5"/>
        <v>&gt;59.7</v>
      </c>
      <c r="O10" s="30" t="str">
        <f t="shared" si="6"/>
        <v>&lt;95.9</v>
      </c>
      <c r="P10" s="35">
        <f t="shared" si="7"/>
        <v>85</v>
      </c>
    </row>
    <row r="11" spans="1:16" ht="31.2" x14ac:dyDescent="0.25">
      <c r="A11" s="2">
        <f t="shared" si="8"/>
        <v>7</v>
      </c>
      <c r="B11" s="3" t="s">
        <v>46</v>
      </c>
      <c r="C11" s="3" t="s">
        <v>47</v>
      </c>
      <c r="D11" s="3" t="s">
        <v>8</v>
      </c>
      <c r="E11" s="2">
        <f>[1]список!E15</f>
        <v>65</v>
      </c>
      <c r="F11" s="2">
        <f>[11]список!E15</f>
        <v>48</v>
      </c>
      <c r="G11" s="2">
        <f>[12]список!E15</f>
        <v>92</v>
      </c>
      <c r="H11" s="2">
        <f>[13]список!E15</f>
        <v>56</v>
      </c>
      <c r="I11" s="2">
        <f>[14]список!E15</f>
        <v>82</v>
      </c>
      <c r="J11" s="13">
        <f t="shared" si="1"/>
        <v>68.599999999999994</v>
      </c>
      <c r="K11" s="13">
        <f t="shared" si="2"/>
        <v>18.187908071023458</v>
      </c>
      <c r="L11" s="29">
        <f t="shared" si="3"/>
        <v>26.512985526273265</v>
      </c>
      <c r="M11" s="29">
        <f t="shared" si="4"/>
        <v>18.187908071023458</v>
      </c>
      <c r="N11" s="30" t="str">
        <f t="shared" si="5"/>
        <v>&gt;50.4</v>
      </c>
      <c r="O11" s="30" t="str">
        <f t="shared" si="6"/>
        <v>&lt;86.8</v>
      </c>
      <c r="P11" s="28">
        <f t="shared" si="7"/>
        <v>67.666666666666671</v>
      </c>
    </row>
    <row r="12" spans="1:16" ht="46.8" x14ac:dyDescent="0.25">
      <c r="A12" s="2">
        <f t="shared" si="8"/>
        <v>8</v>
      </c>
      <c r="B12" s="3" t="s">
        <v>48</v>
      </c>
      <c r="C12" s="3" t="s">
        <v>49</v>
      </c>
      <c r="D12" s="3" t="s">
        <v>21</v>
      </c>
      <c r="E12" s="2">
        <f>[1]список!E16</f>
        <v>25</v>
      </c>
      <c r="F12" s="2">
        <f>[11]список!E16</f>
        <v>51</v>
      </c>
      <c r="G12" s="2">
        <f>[12]список!E16</f>
        <v>96</v>
      </c>
      <c r="H12" s="2">
        <f>[13]список!E16</f>
        <v>51</v>
      </c>
      <c r="I12" s="2">
        <f>[14]список!E16</f>
        <v>78</v>
      </c>
      <c r="J12" s="13">
        <f t="shared" si="1"/>
        <v>60.2</v>
      </c>
      <c r="K12" s="13">
        <f t="shared" si="2"/>
        <v>27.417147918775211</v>
      </c>
      <c r="L12" s="29">
        <f t="shared" si="3"/>
        <v>45.54343508102194</v>
      </c>
      <c r="M12" s="29">
        <f t="shared" si="4"/>
        <v>27.417147918775211</v>
      </c>
      <c r="N12" s="30" t="str">
        <f t="shared" si="5"/>
        <v>&gt;32.8</v>
      </c>
      <c r="O12" s="30" t="str">
        <f t="shared" si="6"/>
        <v>&lt;87.6</v>
      </c>
      <c r="P12" s="28">
        <f t="shared" si="7"/>
        <v>60</v>
      </c>
    </row>
    <row r="13" spans="1:16" ht="31.2" x14ac:dyDescent="0.25">
      <c r="A13" s="2">
        <f t="shared" si="8"/>
        <v>9</v>
      </c>
      <c r="B13" s="3" t="s">
        <v>50</v>
      </c>
      <c r="C13" s="3" t="s">
        <v>51</v>
      </c>
      <c r="D13" s="3" t="s">
        <v>42</v>
      </c>
      <c r="E13" s="2">
        <f>[1]список!E17</f>
        <v>75</v>
      </c>
      <c r="F13" s="2">
        <f>[11]список!E17</f>
        <v>61</v>
      </c>
      <c r="G13" s="2">
        <f>[12]список!E17</f>
        <v>95</v>
      </c>
      <c r="H13" s="2">
        <f>[13]список!E17</f>
        <v>46</v>
      </c>
      <c r="I13" s="2">
        <f>[14]список!E17</f>
        <v>86</v>
      </c>
      <c r="J13" s="13">
        <f t="shared" si="1"/>
        <v>72.599999999999994</v>
      </c>
      <c r="K13" s="13">
        <f t="shared" si="2"/>
        <v>19.55249344712843</v>
      </c>
      <c r="L13" s="29">
        <f t="shared" si="3"/>
        <v>26.931809155824286</v>
      </c>
      <c r="M13" s="29">
        <f t="shared" si="4"/>
        <v>19.55249344712843</v>
      </c>
      <c r="N13" s="30" t="str">
        <f t="shared" si="5"/>
        <v>&gt;53.0</v>
      </c>
      <c r="O13" s="30" t="str">
        <f t="shared" si="6"/>
        <v>&lt;92.2</v>
      </c>
      <c r="P13" s="28">
        <f t="shared" si="7"/>
        <v>74</v>
      </c>
    </row>
    <row r="14" spans="1:16" ht="15.6" hidden="1" x14ac:dyDescent="0.25">
      <c r="A14" s="2">
        <f t="shared" si="8"/>
        <v>10</v>
      </c>
      <c r="B14" s="2"/>
      <c r="C14" s="2"/>
      <c r="D14" s="2"/>
      <c r="G14" s="2">
        <f>[12]список!E18</f>
        <v>100</v>
      </c>
      <c r="H14" s="2">
        <f>[13]список!E18</f>
        <v>100</v>
      </c>
      <c r="I14" s="2">
        <f>[14]список!E18</f>
        <v>100</v>
      </c>
      <c r="L14" s="29" t="e">
        <f t="shared" si="3"/>
        <v>#DIV/0!</v>
      </c>
      <c r="M14" s="29">
        <f t="shared" si="4"/>
        <v>0</v>
      </c>
      <c r="N14" s="30" t="str">
        <f t="shared" si="5"/>
        <v>&gt;0.0</v>
      </c>
      <c r="O14" s="30" t="str">
        <f t="shared" si="6"/>
        <v>&lt;0.0</v>
      </c>
      <c r="P14" s="28" t="e">
        <f t="shared" si="7"/>
        <v>#DIV/0!</v>
      </c>
    </row>
    <row r="15" spans="1:16" ht="15.6" hidden="1" x14ac:dyDescent="0.25">
      <c r="A15" s="2">
        <f t="shared" si="8"/>
        <v>11</v>
      </c>
      <c r="B15" s="2"/>
      <c r="C15" s="2"/>
      <c r="D15" s="2"/>
      <c r="G15" s="2">
        <f>[12]список!E19</f>
        <v>100</v>
      </c>
      <c r="H15" s="2">
        <f>[13]список!E19</f>
        <v>100</v>
      </c>
      <c r="I15" s="2">
        <f>[14]список!E19</f>
        <v>100</v>
      </c>
      <c r="L15" s="29" t="e">
        <f t="shared" si="3"/>
        <v>#DIV/0!</v>
      </c>
      <c r="M15" s="29">
        <f t="shared" si="4"/>
        <v>0</v>
      </c>
      <c r="N15" s="30" t="str">
        <f t="shared" si="5"/>
        <v>&gt;0.0</v>
      </c>
      <c r="O15" s="30" t="str">
        <f t="shared" si="6"/>
        <v>&lt;0.0</v>
      </c>
      <c r="P15" s="28" t="e">
        <f t="shared" si="7"/>
        <v>#DIV/0!</v>
      </c>
    </row>
    <row r="16" spans="1:16" ht="15.6" hidden="1" x14ac:dyDescent="0.25">
      <c r="A16" s="2">
        <f t="shared" si="8"/>
        <v>12</v>
      </c>
      <c r="B16" s="2"/>
      <c r="C16" s="2"/>
      <c r="D16" s="2"/>
      <c r="G16" s="2">
        <f>[12]список!E20</f>
        <v>100</v>
      </c>
      <c r="H16" s="2">
        <f>[13]список!E20</f>
        <v>100</v>
      </c>
      <c r="I16" s="2">
        <f>[14]список!E20</f>
        <v>100</v>
      </c>
      <c r="L16" s="29" t="e">
        <f t="shared" si="3"/>
        <v>#DIV/0!</v>
      </c>
      <c r="M16" s="29">
        <f t="shared" si="4"/>
        <v>0</v>
      </c>
      <c r="N16" s="30" t="str">
        <f t="shared" si="5"/>
        <v>&gt;0.0</v>
      </c>
      <c r="O16" s="30" t="str">
        <f t="shared" si="6"/>
        <v>&lt;0.0</v>
      </c>
      <c r="P16" s="28" t="e">
        <f t="shared" si="7"/>
        <v>#DIV/0!</v>
      </c>
    </row>
    <row r="17" spans="1:16" ht="15.6" hidden="1" x14ac:dyDescent="0.25">
      <c r="A17" s="2">
        <f t="shared" si="8"/>
        <v>13</v>
      </c>
      <c r="B17" s="2"/>
      <c r="C17" s="2"/>
      <c r="D17" s="2"/>
      <c r="G17" s="2">
        <f>[12]список!E21</f>
        <v>100</v>
      </c>
      <c r="H17" s="2">
        <f>[13]список!E21</f>
        <v>100</v>
      </c>
      <c r="I17" s="2">
        <f>[14]список!E21</f>
        <v>100</v>
      </c>
      <c r="L17" s="29" t="e">
        <f t="shared" si="3"/>
        <v>#DIV/0!</v>
      </c>
      <c r="M17" s="29">
        <f t="shared" si="4"/>
        <v>0</v>
      </c>
      <c r="N17" s="30" t="str">
        <f t="shared" si="5"/>
        <v>&gt;0.0</v>
      </c>
      <c r="O17" s="30" t="str">
        <f t="shared" si="6"/>
        <v>&lt;0.0</v>
      </c>
      <c r="P17" s="28" t="e">
        <f t="shared" si="7"/>
        <v>#DIV/0!</v>
      </c>
    </row>
    <row r="18" spans="1:16" ht="20.399999999999999" hidden="1" customHeight="1" x14ac:dyDescent="0.25">
      <c r="A18" s="2">
        <f t="shared" si="8"/>
        <v>14</v>
      </c>
      <c r="B18" s="2"/>
      <c r="C18" s="2"/>
      <c r="D18" s="2"/>
      <c r="G18" s="2">
        <f>[12]список!E22</f>
        <v>100</v>
      </c>
      <c r="H18" s="2">
        <f>[13]список!E22</f>
        <v>100</v>
      </c>
      <c r="I18" s="2">
        <f>[14]список!E22</f>
        <v>100</v>
      </c>
      <c r="L18" s="29" t="e">
        <f t="shared" si="3"/>
        <v>#DIV/0!</v>
      </c>
      <c r="M18" s="29">
        <f t="shared" si="4"/>
        <v>0</v>
      </c>
      <c r="N18" s="30" t="str">
        <f t="shared" si="5"/>
        <v>&gt;0.0</v>
      </c>
      <c r="O18" s="30" t="str">
        <f t="shared" si="6"/>
        <v>&lt;0.0</v>
      </c>
      <c r="P18" s="28" t="e">
        <f t="shared" si="7"/>
        <v>#DIV/0!</v>
      </c>
    </row>
    <row r="19" spans="1:16" ht="15.6" hidden="1" x14ac:dyDescent="0.25">
      <c r="A19" s="2">
        <f t="shared" si="8"/>
        <v>15</v>
      </c>
      <c r="B19" s="2"/>
      <c r="C19" s="2"/>
      <c r="D19" s="2"/>
      <c r="G19" s="2">
        <f>[12]список!E23</f>
        <v>100</v>
      </c>
      <c r="H19" s="2">
        <f>[13]список!E23</f>
        <v>100</v>
      </c>
      <c r="I19" s="2">
        <f>[14]список!E23</f>
        <v>100</v>
      </c>
      <c r="L19" s="29" t="e">
        <f t="shared" si="3"/>
        <v>#DIV/0!</v>
      </c>
      <c r="M19" s="29">
        <f t="shared" si="4"/>
        <v>0</v>
      </c>
      <c r="N19" s="30" t="str">
        <f t="shared" si="5"/>
        <v>&gt;0.0</v>
      </c>
      <c r="O19" s="30" t="str">
        <f t="shared" si="6"/>
        <v>&lt;0.0</v>
      </c>
      <c r="P19" s="28" t="e">
        <f t="shared" si="7"/>
        <v>#DIV/0!</v>
      </c>
    </row>
    <row r="20" spans="1:16" ht="15.6" hidden="1" x14ac:dyDescent="0.25">
      <c r="A20" s="2">
        <f t="shared" si="8"/>
        <v>16</v>
      </c>
      <c r="B20" s="2"/>
      <c r="C20" s="2"/>
      <c r="D20" s="2"/>
      <c r="G20" s="2">
        <f>[12]список!E24</f>
        <v>100</v>
      </c>
      <c r="H20" s="2">
        <f>[13]список!E24</f>
        <v>100</v>
      </c>
      <c r="I20" s="2">
        <f>[14]список!E24</f>
        <v>100</v>
      </c>
      <c r="L20" s="29" t="e">
        <f t="shared" si="3"/>
        <v>#DIV/0!</v>
      </c>
      <c r="M20" s="29">
        <f t="shared" si="4"/>
        <v>0</v>
      </c>
      <c r="N20" s="30" t="str">
        <f t="shared" si="5"/>
        <v>&gt;0.0</v>
      </c>
      <c r="O20" s="30" t="str">
        <f t="shared" si="6"/>
        <v>&lt;0.0</v>
      </c>
      <c r="P20" s="28" t="e">
        <f t="shared" si="7"/>
        <v>#DIV/0!</v>
      </c>
    </row>
    <row r="21" spans="1:16" ht="15.6" hidden="1" x14ac:dyDescent="0.25">
      <c r="A21" s="2">
        <f t="shared" si="8"/>
        <v>17</v>
      </c>
      <c r="B21" s="2"/>
      <c r="C21" s="2"/>
      <c r="D21" s="2"/>
      <c r="G21" s="2">
        <f>[12]список!E25</f>
        <v>100</v>
      </c>
      <c r="H21" s="2">
        <f>[13]список!E25</f>
        <v>100</v>
      </c>
      <c r="I21" s="2">
        <f>[14]список!E25</f>
        <v>100</v>
      </c>
      <c r="L21" s="29" t="e">
        <f t="shared" si="3"/>
        <v>#DIV/0!</v>
      </c>
      <c r="M21" s="29">
        <f t="shared" si="4"/>
        <v>0</v>
      </c>
      <c r="N21" s="30" t="str">
        <f t="shared" si="5"/>
        <v>&gt;0.0</v>
      </c>
      <c r="O21" s="30" t="str">
        <f t="shared" si="6"/>
        <v>&lt;0.0</v>
      </c>
      <c r="P21" s="28" t="e">
        <f t="shared" si="7"/>
        <v>#DIV/0!</v>
      </c>
    </row>
    <row r="22" spans="1:16" ht="15.6" hidden="1" x14ac:dyDescent="0.25">
      <c r="A22" s="2">
        <f t="shared" si="8"/>
        <v>18</v>
      </c>
      <c r="B22" s="2"/>
      <c r="C22" s="2"/>
      <c r="D22" s="2"/>
      <c r="G22" s="2">
        <f>[12]список!E26</f>
        <v>100</v>
      </c>
      <c r="H22" s="2">
        <f>[13]список!E26</f>
        <v>100</v>
      </c>
      <c r="I22" s="2">
        <f>[14]список!E26</f>
        <v>100</v>
      </c>
      <c r="L22" s="29" t="e">
        <f t="shared" si="3"/>
        <v>#DIV/0!</v>
      </c>
      <c r="M22" s="29">
        <f t="shared" si="4"/>
        <v>0</v>
      </c>
      <c r="N22" s="30" t="str">
        <f t="shared" si="5"/>
        <v>&gt;0.0</v>
      </c>
      <c r="O22" s="30" t="str">
        <f t="shared" si="6"/>
        <v>&lt;0.0</v>
      </c>
      <c r="P22" s="28" t="e">
        <f t="shared" si="7"/>
        <v>#DIV/0!</v>
      </c>
    </row>
    <row r="23" spans="1:16" ht="15.6" hidden="1" x14ac:dyDescent="0.25">
      <c r="A23" s="2">
        <f t="shared" si="8"/>
        <v>19</v>
      </c>
      <c r="B23" s="2"/>
      <c r="C23" s="2"/>
      <c r="D23" s="2"/>
      <c r="G23" s="2">
        <f>[12]список!E27</f>
        <v>100</v>
      </c>
      <c r="H23" s="2">
        <f>[13]список!E27</f>
        <v>100</v>
      </c>
      <c r="I23" s="2">
        <f>[14]список!E27</f>
        <v>100</v>
      </c>
      <c r="L23" s="29" t="e">
        <f t="shared" si="3"/>
        <v>#DIV/0!</v>
      </c>
      <c r="M23" s="29">
        <f t="shared" si="4"/>
        <v>0</v>
      </c>
      <c r="N23" s="30" t="str">
        <f t="shared" si="5"/>
        <v>&gt;0.0</v>
      </c>
      <c r="O23" s="30" t="str">
        <f t="shared" si="6"/>
        <v>&lt;0.0</v>
      </c>
      <c r="P23" s="28" t="e">
        <f t="shared" si="7"/>
        <v>#DIV/0!</v>
      </c>
    </row>
    <row r="24" spans="1:16" ht="15.6" hidden="1" x14ac:dyDescent="0.25">
      <c r="A24" s="2">
        <f t="shared" si="8"/>
        <v>20</v>
      </c>
      <c r="B24" s="2"/>
      <c r="C24" s="2"/>
      <c r="D24" s="2"/>
      <c r="G24" s="2">
        <f>[12]список!E28</f>
        <v>100</v>
      </c>
      <c r="H24" s="2">
        <f>[13]список!E28</f>
        <v>100</v>
      </c>
      <c r="I24" s="2">
        <f>[14]список!E28</f>
        <v>100</v>
      </c>
      <c r="L24" s="29" t="e">
        <f t="shared" si="3"/>
        <v>#DIV/0!</v>
      </c>
      <c r="M24" s="29">
        <f t="shared" si="4"/>
        <v>0</v>
      </c>
      <c r="N24" s="30" t="str">
        <f t="shared" si="5"/>
        <v>&gt;0.0</v>
      </c>
      <c r="O24" s="30" t="str">
        <f t="shared" si="6"/>
        <v>&lt;0.0</v>
      </c>
      <c r="P24" s="28" t="e">
        <f t="shared" si="7"/>
        <v>#DIV/0!</v>
      </c>
    </row>
    <row r="25" spans="1:16" ht="15.6" hidden="1" x14ac:dyDescent="0.25">
      <c r="A25" s="2">
        <f t="shared" si="8"/>
        <v>21</v>
      </c>
      <c r="B25" s="2"/>
      <c r="C25" s="2"/>
      <c r="D25" s="2"/>
      <c r="G25" s="2">
        <f>[12]список!E29</f>
        <v>100</v>
      </c>
      <c r="H25" s="2">
        <f>[13]список!E29</f>
        <v>100</v>
      </c>
      <c r="I25" s="2">
        <f>[14]список!E29</f>
        <v>100</v>
      </c>
      <c r="L25" s="29" t="e">
        <f t="shared" si="3"/>
        <v>#DIV/0!</v>
      </c>
      <c r="M25" s="29">
        <f t="shared" si="4"/>
        <v>0</v>
      </c>
      <c r="N25" s="30" t="str">
        <f t="shared" si="5"/>
        <v>&gt;0.0</v>
      </c>
      <c r="O25" s="30" t="str">
        <f t="shared" si="6"/>
        <v>&lt;0.0</v>
      </c>
      <c r="P25" s="28" t="e">
        <f t="shared" si="7"/>
        <v>#DIV/0!</v>
      </c>
    </row>
    <row r="26" spans="1:16" ht="15.6" hidden="1" x14ac:dyDescent="0.25">
      <c r="A26" s="2">
        <f t="shared" si="8"/>
        <v>22</v>
      </c>
      <c r="B26" s="2"/>
      <c r="C26" s="2"/>
      <c r="D26" s="2"/>
      <c r="G26" s="2">
        <f>[12]список!E30</f>
        <v>100</v>
      </c>
      <c r="H26" s="2">
        <f>[13]список!E30</f>
        <v>100</v>
      </c>
      <c r="I26" s="2">
        <f>[14]список!E30</f>
        <v>100</v>
      </c>
      <c r="L26" s="29" t="e">
        <f t="shared" si="3"/>
        <v>#DIV/0!</v>
      </c>
      <c r="M26" s="29">
        <f t="shared" si="4"/>
        <v>0</v>
      </c>
      <c r="N26" s="30" t="str">
        <f t="shared" si="5"/>
        <v>&gt;0.0</v>
      </c>
      <c r="O26" s="30" t="str">
        <f t="shared" si="6"/>
        <v>&lt;0.0</v>
      </c>
      <c r="P26" s="28" t="e">
        <f t="shared" si="7"/>
        <v>#DIV/0!</v>
      </c>
    </row>
    <row r="27" spans="1:16" ht="15.6" hidden="1" x14ac:dyDescent="0.25">
      <c r="A27" s="2">
        <f t="shared" si="8"/>
        <v>23</v>
      </c>
      <c r="B27" s="2"/>
      <c r="C27" s="2"/>
      <c r="D27" s="2"/>
      <c r="G27" s="2">
        <f>[12]список!E31</f>
        <v>100</v>
      </c>
      <c r="H27" s="2">
        <f>[13]список!E31</f>
        <v>100</v>
      </c>
      <c r="I27" s="2">
        <f>[14]список!E31</f>
        <v>100</v>
      </c>
      <c r="L27" s="29" t="e">
        <f t="shared" si="3"/>
        <v>#DIV/0!</v>
      </c>
      <c r="M27" s="29">
        <f t="shared" si="4"/>
        <v>0</v>
      </c>
      <c r="N27" s="30" t="str">
        <f t="shared" si="5"/>
        <v>&gt;0.0</v>
      </c>
      <c r="O27" s="30" t="str">
        <f t="shared" si="6"/>
        <v>&lt;0.0</v>
      </c>
      <c r="P27" s="28" t="e">
        <f t="shared" si="7"/>
        <v>#DIV/0!</v>
      </c>
    </row>
    <row r="28" spans="1:16" ht="15.6" hidden="1" x14ac:dyDescent="0.25">
      <c r="A28" s="2">
        <f t="shared" si="8"/>
        <v>24</v>
      </c>
      <c r="B28" s="2"/>
      <c r="C28" s="2"/>
      <c r="D28" s="2"/>
      <c r="G28" s="2">
        <f>[12]список!E32</f>
        <v>100</v>
      </c>
      <c r="H28" s="2">
        <f>[13]список!E32</f>
        <v>100</v>
      </c>
      <c r="I28" s="2">
        <f>[14]список!E32</f>
        <v>100</v>
      </c>
      <c r="L28" s="29" t="e">
        <f t="shared" si="3"/>
        <v>#DIV/0!</v>
      </c>
      <c r="M28" s="29">
        <f t="shared" si="4"/>
        <v>0</v>
      </c>
      <c r="N28" s="30" t="str">
        <f t="shared" si="5"/>
        <v>&gt;0.0</v>
      </c>
      <c r="O28" s="30" t="str">
        <f t="shared" si="6"/>
        <v>&lt;0.0</v>
      </c>
      <c r="P28" s="28" t="e">
        <f t="shared" si="7"/>
        <v>#DIV/0!</v>
      </c>
    </row>
    <row r="29" spans="1:16" ht="15.6" hidden="1" x14ac:dyDescent="0.25">
      <c r="A29" s="2">
        <f t="shared" si="8"/>
        <v>25</v>
      </c>
      <c r="B29" s="2"/>
      <c r="C29" s="2"/>
      <c r="D29" s="2"/>
      <c r="G29" s="2">
        <f>[12]список!E33</f>
        <v>100</v>
      </c>
      <c r="H29" s="2">
        <f>[13]список!E33</f>
        <v>100</v>
      </c>
      <c r="I29" s="2">
        <f>[14]список!E33</f>
        <v>100</v>
      </c>
      <c r="L29" s="29" t="e">
        <f t="shared" si="3"/>
        <v>#DIV/0!</v>
      </c>
      <c r="M29" s="29">
        <f t="shared" si="4"/>
        <v>0</v>
      </c>
      <c r="N29" s="30" t="str">
        <f t="shared" si="5"/>
        <v>&gt;0.0</v>
      </c>
      <c r="O29" s="30" t="str">
        <f t="shared" si="6"/>
        <v>&lt;0.0</v>
      </c>
      <c r="P29" s="28" t="e">
        <f t="shared" si="7"/>
        <v>#DIV/0!</v>
      </c>
    </row>
    <row r="30" spans="1:16" ht="15.6" hidden="1" x14ac:dyDescent="0.25">
      <c r="A30" s="2"/>
      <c r="B30" s="2"/>
      <c r="C30" s="2"/>
      <c r="D30" s="2"/>
      <c r="G30" s="2">
        <f>[12]список!E34</f>
        <v>0</v>
      </c>
      <c r="H30" s="2">
        <f>[13]список!E34</f>
        <v>0</v>
      </c>
      <c r="I30" s="2">
        <f>[14]список!E34</f>
        <v>0</v>
      </c>
      <c r="L30" s="29" t="e">
        <f t="shared" si="3"/>
        <v>#DIV/0!</v>
      </c>
      <c r="M30" s="29">
        <f t="shared" si="4"/>
        <v>0</v>
      </c>
      <c r="N30" s="30" t="str">
        <f t="shared" si="5"/>
        <v>&gt;0.0</v>
      </c>
      <c r="O30" s="30" t="str">
        <f t="shared" si="6"/>
        <v>&lt;0.0</v>
      </c>
      <c r="P30" s="28" t="e">
        <f t="shared" si="7"/>
        <v>#DIV/0!</v>
      </c>
    </row>
    <row r="31" spans="1:16" ht="15.6" hidden="1" x14ac:dyDescent="0.25">
      <c r="A31" s="2"/>
      <c r="B31" s="2"/>
      <c r="C31" s="2"/>
      <c r="D31" s="2"/>
      <c r="G31" s="2">
        <f>[12]список!E35</f>
        <v>0</v>
      </c>
      <c r="H31" s="2">
        <f>[13]список!E35</f>
        <v>0</v>
      </c>
      <c r="I31" s="2">
        <f>[14]список!E35</f>
        <v>0</v>
      </c>
      <c r="L31" s="29" t="e">
        <f t="shared" si="3"/>
        <v>#DIV/0!</v>
      </c>
      <c r="M31" s="29">
        <f t="shared" si="4"/>
        <v>0</v>
      </c>
      <c r="N31" s="30" t="str">
        <f t="shared" si="5"/>
        <v>&gt;0.0</v>
      </c>
      <c r="O31" s="30" t="str">
        <f t="shared" si="6"/>
        <v>&lt;0.0</v>
      </c>
      <c r="P31" s="28" t="e">
        <f t="shared" si="7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C50" sqref="C50"/>
    </sheetView>
  </sheetViews>
  <sheetFormatPr defaultRowHeight="14.4" x14ac:dyDescent="0.3"/>
  <cols>
    <col min="1" max="1" width="4.33203125" style="8" customWidth="1"/>
    <col min="2" max="2" width="39.33203125" style="8" customWidth="1"/>
    <col min="3" max="3" width="53.5546875" style="8" customWidth="1"/>
    <col min="4" max="4" width="26.5546875" style="8" customWidth="1"/>
    <col min="5" max="5" width="5.88671875" style="8" customWidth="1"/>
    <col min="6" max="7" width="5.44140625" style="8" customWidth="1"/>
    <col min="8" max="8" width="6.44140625" style="8" customWidth="1"/>
    <col min="9" max="9" width="6.5546875" style="8" customWidth="1"/>
    <col min="10" max="10" width="5.109375" style="8" customWidth="1"/>
    <col min="11" max="16384" width="8.88671875" style="8"/>
  </cols>
  <sheetData>
    <row r="1" spans="1:14" ht="21" customHeight="1" x14ac:dyDescent="0.3">
      <c r="A1" s="24" t="s">
        <v>0</v>
      </c>
      <c r="B1" s="25"/>
      <c r="C1" s="25"/>
      <c r="D1" s="25"/>
      <c r="E1" s="15"/>
    </row>
    <row r="2" spans="1:14" ht="19.95" customHeight="1" x14ac:dyDescent="0.3">
      <c r="A2" s="26" t="s">
        <v>52</v>
      </c>
      <c r="B2" s="27"/>
      <c r="C2" s="27"/>
      <c r="D2" s="27"/>
      <c r="E2" s="16"/>
    </row>
    <row r="3" spans="1:14" ht="19.95" customHeight="1" x14ac:dyDescent="0.3">
      <c r="A3" s="22" t="s">
        <v>2</v>
      </c>
      <c r="B3" s="23"/>
      <c r="C3" s="23"/>
      <c r="D3" s="23"/>
      <c r="E3" s="16"/>
      <c r="I3" s="31">
        <v>1</v>
      </c>
      <c r="J3" s="32">
        <v>0.15</v>
      </c>
      <c r="K3"/>
      <c r="L3"/>
      <c r="M3"/>
      <c r="N3"/>
    </row>
    <row r="4" spans="1:14" ht="84" customHeight="1" x14ac:dyDescent="0.3">
      <c r="A4" s="9" t="s">
        <v>3</v>
      </c>
      <c r="B4" s="9" t="s">
        <v>4</v>
      </c>
      <c r="C4" s="9" t="s">
        <v>5</v>
      </c>
      <c r="D4" s="9" t="s">
        <v>6</v>
      </c>
      <c r="E4" s="4" t="s">
        <v>55</v>
      </c>
      <c r="F4" s="4" t="s">
        <v>11</v>
      </c>
      <c r="G4" s="4" t="s">
        <v>10</v>
      </c>
      <c r="H4" s="5" t="s">
        <v>13</v>
      </c>
      <c r="I4" s="5" t="s">
        <v>14</v>
      </c>
      <c r="J4" s="33" t="s">
        <v>57</v>
      </c>
      <c r="K4" s="33" t="s">
        <v>58</v>
      </c>
      <c r="L4" s="33" t="s">
        <v>59</v>
      </c>
      <c r="M4" s="33" t="s">
        <v>60</v>
      </c>
      <c r="N4" s="34" t="s">
        <v>61</v>
      </c>
    </row>
    <row r="5" spans="1:14" ht="28.95" customHeight="1" x14ac:dyDescent="0.3">
      <c r="A5" s="10">
        <v>1</v>
      </c>
      <c r="B5" s="11" t="s">
        <v>53</v>
      </c>
      <c r="C5" s="11" t="s">
        <v>54</v>
      </c>
      <c r="D5" s="11" t="s">
        <v>8</v>
      </c>
      <c r="E5" s="11">
        <f>[15]список!E9</f>
        <v>80</v>
      </c>
      <c r="F5" s="2">
        <f>[16]список!E9</f>
        <v>94</v>
      </c>
      <c r="G5" s="2">
        <f>[17]список!E9</f>
        <v>66</v>
      </c>
      <c r="H5" s="13">
        <f>AVERAGE(E5:G5)</f>
        <v>80</v>
      </c>
      <c r="I5" s="28">
        <f>SQRT(_xlfn.VAR.S(E5:G5))</f>
        <v>14</v>
      </c>
      <c r="J5" s="29">
        <f>I5/H5*100</f>
        <v>17.5</v>
      </c>
      <c r="K5" s="29">
        <f>MAX($I$3*I5,$J$3*H5)</f>
        <v>14</v>
      </c>
      <c r="L5" s="30" t="str">
        <f>CONCATENATE("&gt;",TEXT(H5-K5,"0.0"))</f>
        <v>&gt;66.0</v>
      </c>
      <c r="M5" s="30" t="str">
        <f>CONCATENATE("&lt;",TEXT(H5+K5,"0.0"))</f>
        <v>&lt;94.0</v>
      </c>
      <c r="N5" s="28">
        <f>AVERAGEIFS(E5:G5,E5:G5,L5,E5:G5,M5)</f>
        <v>80</v>
      </c>
    </row>
    <row r="6" spans="1:14" ht="15.6" hidden="1" x14ac:dyDescent="0.3">
      <c r="A6" s="10">
        <f>A5+1</f>
        <v>2</v>
      </c>
      <c r="B6" s="10"/>
      <c r="C6" s="10"/>
      <c r="D6" s="10"/>
      <c r="E6" s="17"/>
    </row>
    <row r="7" spans="1:14" ht="15.6" hidden="1" x14ac:dyDescent="0.3">
      <c r="A7" s="10">
        <f t="shared" ref="A7:A34" si="0">A6+1</f>
        <v>3</v>
      </c>
      <c r="B7" s="10"/>
      <c r="C7" s="10"/>
      <c r="D7" s="10"/>
      <c r="E7" s="17"/>
    </row>
    <row r="8" spans="1:14" ht="15.6" hidden="1" x14ac:dyDescent="0.3">
      <c r="A8" s="10">
        <f t="shared" si="0"/>
        <v>4</v>
      </c>
      <c r="B8" s="10"/>
      <c r="C8" s="10"/>
      <c r="D8" s="10"/>
      <c r="E8" s="17"/>
    </row>
    <row r="9" spans="1:14" ht="15.6" hidden="1" x14ac:dyDescent="0.3">
      <c r="A9" s="10">
        <f t="shared" si="0"/>
        <v>5</v>
      </c>
      <c r="B9" s="10"/>
      <c r="C9" s="10"/>
      <c r="D9" s="10"/>
      <c r="E9" s="17"/>
    </row>
    <row r="10" spans="1:14" ht="15.6" hidden="1" x14ac:dyDescent="0.3">
      <c r="A10" s="10">
        <f t="shared" si="0"/>
        <v>6</v>
      </c>
      <c r="B10" s="10"/>
      <c r="C10" s="10"/>
      <c r="D10" s="10"/>
      <c r="E10" s="17"/>
    </row>
    <row r="11" spans="1:14" ht="15.6" hidden="1" x14ac:dyDescent="0.3">
      <c r="A11" s="10">
        <f t="shared" si="0"/>
        <v>7</v>
      </c>
      <c r="B11" s="10"/>
      <c r="C11" s="10"/>
      <c r="D11" s="10"/>
      <c r="E11" s="17"/>
    </row>
    <row r="12" spans="1:14" ht="15.6" hidden="1" x14ac:dyDescent="0.3">
      <c r="A12" s="10">
        <f t="shared" si="0"/>
        <v>8</v>
      </c>
      <c r="B12" s="10"/>
      <c r="C12" s="10"/>
      <c r="D12" s="10"/>
      <c r="E12" s="17"/>
    </row>
    <row r="13" spans="1:14" ht="15.6" hidden="1" x14ac:dyDescent="0.3">
      <c r="A13" s="10">
        <f t="shared" si="0"/>
        <v>9</v>
      </c>
      <c r="B13" s="10"/>
      <c r="C13" s="10"/>
      <c r="D13" s="10"/>
      <c r="E13" s="17"/>
    </row>
    <row r="14" spans="1:14" ht="15.6" hidden="1" x14ac:dyDescent="0.3">
      <c r="A14" s="10">
        <f t="shared" si="0"/>
        <v>10</v>
      </c>
      <c r="B14" s="10"/>
      <c r="C14" s="10"/>
      <c r="D14" s="10"/>
      <c r="E14" s="17"/>
    </row>
    <row r="15" spans="1:14" ht="15.6" hidden="1" x14ac:dyDescent="0.3">
      <c r="A15" s="10">
        <f t="shared" si="0"/>
        <v>11</v>
      </c>
      <c r="B15" s="10"/>
      <c r="C15" s="10"/>
      <c r="D15" s="10"/>
      <c r="E15" s="17"/>
    </row>
    <row r="16" spans="1:14" ht="15.6" hidden="1" x14ac:dyDescent="0.3">
      <c r="A16" s="10">
        <f t="shared" si="0"/>
        <v>12</v>
      </c>
      <c r="B16" s="10"/>
      <c r="C16" s="10"/>
      <c r="D16" s="10"/>
      <c r="E16" s="17"/>
    </row>
    <row r="17" spans="1:5" ht="15.6" hidden="1" x14ac:dyDescent="0.3">
      <c r="A17" s="10">
        <f t="shared" si="0"/>
        <v>13</v>
      </c>
      <c r="B17" s="10"/>
      <c r="C17" s="10"/>
      <c r="D17" s="10"/>
      <c r="E17" s="17"/>
    </row>
    <row r="18" spans="1:5" ht="15.6" hidden="1" x14ac:dyDescent="0.3">
      <c r="A18" s="10">
        <f t="shared" si="0"/>
        <v>14</v>
      </c>
      <c r="B18" s="10"/>
      <c r="C18" s="10"/>
      <c r="D18" s="10"/>
      <c r="E18" s="17"/>
    </row>
    <row r="19" spans="1:5" ht="15.6" hidden="1" x14ac:dyDescent="0.3">
      <c r="A19" s="10">
        <f t="shared" si="0"/>
        <v>15</v>
      </c>
      <c r="B19" s="10"/>
      <c r="C19" s="10"/>
      <c r="D19" s="10"/>
      <c r="E19" s="17"/>
    </row>
    <row r="20" spans="1:5" ht="15.6" hidden="1" x14ac:dyDescent="0.3">
      <c r="A20" s="10">
        <f t="shared" si="0"/>
        <v>16</v>
      </c>
      <c r="B20" s="10"/>
      <c r="C20" s="10"/>
      <c r="D20" s="10"/>
      <c r="E20" s="17"/>
    </row>
    <row r="21" spans="1:5" ht="15.6" hidden="1" x14ac:dyDescent="0.3">
      <c r="A21" s="10">
        <f t="shared" si="0"/>
        <v>17</v>
      </c>
      <c r="B21" s="10"/>
      <c r="C21" s="10"/>
      <c r="D21" s="10"/>
      <c r="E21" s="17"/>
    </row>
    <row r="22" spans="1:5" ht="15.6" hidden="1" x14ac:dyDescent="0.3">
      <c r="A22" s="10">
        <f t="shared" si="0"/>
        <v>18</v>
      </c>
      <c r="B22" s="10"/>
      <c r="C22" s="10"/>
      <c r="D22" s="10"/>
      <c r="E22" s="17"/>
    </row>
    <row r="23" spans="1:5" ht="15.6" hidden="1" x14ac:dyDescent="0.3">
      <c r="A23" s="10">
        <f t="shared" si="0"/>
        <v>19</v>
      </c>
      <c r="B23" s="10"/>
      <c r="C23" s="10"/>
      <c r="D23" s="10"/>
      <c r="E23" s="17"/>
    </row>
    <row r="24" spans="1:5" ht="15.6" hidden="1" x14ac:dyDescent="0.3">
      <c r="A24" s="10">
        <f t="shared" si="0"/>
        <v>20</v>
      </c>
      <c r="B24" s="10"/>
      <c r="C24" s="10"/>
      <c r="D24" s="10"/>
      <c r="E24" s="17"/>
    </row>
    <row r="25" spans="1:5" ht="15.6" hidden="1" x14ac:dyDescent="0.3">
      <c r="A25" s="10">
        <f t="shared" si="0"/>
        <v>21</v>
      </c>
      <c r="B25" s="10"/>
      <c r="C25" s="10"/>
      <c r="D25" s="10"/>
      <c r="E25" s="17"/>
    </row>
    <row r="26" spans="1:5" ht="15.6" hidden="1" x14ac:dyDescent="0.3">
      <c r="A26" s="10">
        <f t="shared" si="0"/>
        <v>22</v>
      </c>
      <c r="B26" s="10"/>
      <c r="C26" s="10"/>
      <c r="D26" s="10"/>
      <c r="E26" s="17"/>
    </row>
    <row r="27" spans="1:5" ht="15.6" hidden="1" x14ac:dyDescent="0.3">
      <c r="A27" s="10">
        <f t="shared" si="0"/>
        <v>23</v>
      </c>
      <c r="B27" s="10"/>
      <c r="C27" s="10"/>
      <c r="D27" s="10"/>
      <c r="E27" s="17"/>
    </row>
    <row r="28" spans="1:5" ht="15.6" hidden="1" x14ac:dyDescent="0.3">
      <c r="A28" s="10">
        <f t="shared" si="0"/>
        <v>24</v>
      </c>
      <c r="B28" s="10"/>
      <c r="C28" s="10"/>
      <c r="D28" s="10"/>
      <c r="E28" s="17"/>
    </row>
    <row r="29" spans="1:5" ht="15.6" hidden="1" x14ac:dyDescent="0.3">
      <c r="A29" s="10">
        <f t="shared" si="0"/>
        <v>25</v>
      </c>
      <c r="B29" s="10"/>
      <c r="C29" s="10"/>
      <c r="D29" s="10"/>
      <c r="E29" s="17"/>
    </row>
    <row r="30" spans="1:5" ht="15.6" hidden="1" x14ac:dyDescent="0.3">
      <c r="A30" s="10">
        <f t="shared" si="0"/>
        <v>26</v>
      </c>
      <c r="B30" s="10"/>
      <c r="C30" s="10"/>
      <c r="D30" s="10"/>
      <c r="E30" s="17"/>
    </row>
    <row r="31" spans="1:5" ht="15.6" hidden="1" x14ac:dyDescent="0.3">
      <c r="A31" s="10">
        <f t="shared" si="0"/>
        <v>27</v>
      </c>
      <c r="B31" s="10"/>
      <c r="C31" s="10"/>
      <c r="D31" s="10"/>
      <c r="E31" s="17"/>
    </row>
    <row r="32" spans="1:5" ht="15.6" hidden="1" x14ac:dyDescent="0.3">
      <c r="A32" s="10">
        <f t="shared" si="0"/>
        <v>28</v>
      </c>
      <c r="B32" s="10"/>
      <c r="C32" s="10"/>
      <c r="D32" s="10"/>
      <c r="E32" s="17"/>
    </row>
    <row r="33" spans="1:5" ht="15.6" hidden="1" x14ac:dyDescent="0.3">
      <c r="A33" s="10">
        <f t="shared" si="0"/>
        <v>29</v>
      </c>
      <c r="B33" s="10"/>
      <c r="C33" s="10"/>
      <c r="D33" s="10"/>
      <c r="E33" s="17"/>
    </row>
    <row r="34" spans="1:5" ht="15.6" hidden="1" x14ac:dyDescent="0.3">
      <c r="A34" s="10">
        <f t="shared" si="0"/>
        <v>30</v>
      </c>
      <c r="B34" s="10"/>
      <c r="C34" s="10"/>
      <c r="D34" s="10"/>
      <c r="E34" s="17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бак_нир</vt:lpstr>
      <vt:lpstr>бак_проект</vt:lpstr>
      <vt:lpstr>маг_нир</vt:lpstr>
      <vt:lpstr>спец_проект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2018-04-09T16:42:42Z</dcterms:created>
  <dcterms:modified xsi:type="dcterms:W3CDTF">2018-05-31T15:31:23Z</dcterms:modified>
</cp:coreProperties>
</file>