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0100" windowHeight="8736"/>
  </bookViews>
  <sheets>
    <sheet name="бак_нир" sheetId="1" r:id="rId1"/>
    <sheet name="бак_проект" sheetId="2" r:id="rId2"/>
    <sheet name="маг_нир" sheetId="3" r:id="rId3"/>
    <sheet name="маг_проект" sheetId="4" r:id="rId4"/>
    <sheet name="спец_проект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K6" i="2" l="1"/>
  <c r="L6" i="2"/>
  <c r="M6" i="2" s="1"/>
  <c r="O6" i="2" s="1"/>
  <c r="N6" i="2"/>
  <c r="K7" i="2"/>
  <c r="L7" i="2"/>
  <c r="N7" i="2" s="1"/>
  <c r="M7" i="2"/>
  <c r="O7" i="2" s="1"/>
  <c r="K8" i="2"/>
  <c r="L8" i="2"/>
  <c r="M8" i="2" s="1"/>
  <c r="L5" i="4"/>
  <c r="N5" i="4" s="1"/>
  <c r="K5" i="4"/>
  <c r="L5" i="3"/>
  <c r="N5" i="3" s="1"/>
  <c r="K5" i="3"/>
  <c r="L5" i="2"/>
  <c r="N5" i="2" s="1"/>
  <c r="K5" i="2"/>
  <c r="K6" i="1"/>
  <c r="L6" i="1"/>
  <c r="M6" i="1" s="1"/>
  <c r="O6" i="1" s="1"/>
  <c r="N6" i="1"/>
  <c r="K7" i="1"/>
  <c r="L7" i="1"/>
  <c r="N7" i="1" s="1"/>
  <c r="M7" i="1"/>
  <c r="L5" i="1"/>
  <c r="M5" i="1" s="1"/>
  <c r="K5" i="1"/>
  <c r="K6" i="5"/>
  <c r="L6" i="5"/>
  <c r="M6" i="5" s="1"/>
  <c r="O5" i="5"/>
  <c r="L5" i="5"/>
  <c r="N5" i="5" s="1"/>
  <c r="K5" i="5"/>
  <c r="N8" i="2" l="1"/>
  <c r="O8" i="2" s="1"/>
  <c r="M5" i="4"/>
  <c r="O5" i="4" s="1"/>
  <c r="M5" i="3"/>
  <c r="O5" i="3" s="1"/>
  <c r="M5" i="2"/>
  <c r="O5" i="2" s="1"/>
  <c r="O7" i="1"/>
  <c r="N5" i="1"/>
  <c r="O5" i="1" s="1"/>
  <c r="N6" i="5"/>
  <c r="O6" i="5" s="1"/>
  <c r="M5" i="5"/>
  <c r="H6" i="2" l="1"/>
  <c r="H7" i="2"/>
  <c r="H8" i="2"/>
  <c r="H5" i="2"/>
  <c r="H6" i="1"/>
  <c r="H7" i="1"/>
  <c r="H5" i="1"/>
  <c r="H6" i="5"/>
  <c r="H5" i="5"/>
  <c r="H5" i="4" l="1"/>
  <c r="H5" i="3" l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5" i="2"/>
  <c r="I33" i="2" l="1"/>
  <c r="J33" i="2"/>
  <c r="J21" i="2"/>
  <c r="I21" i="2"/>
  <c r="I9" i="2"/>
  <c r="J9" i="2"/>
  <c r="I32" i="2"/>
  <c r="J32" i="2"/>
  <c r="I28" i="2"/>
  <c r="J28" i="2"/>
  <c r="I24" i="2"/>
  <c r="J24" i="2"/>
  <c r="I20" i="2"/>
  <c r="J20" i="2"/>
  <c r="I16" i="2"/>
  <c r="J16" i="2"/>
  <c r="I12" i="2"/>
  <c r="J12" i="2"/>
  <c r="J29" i="2"/>
  <c r="I29" i="2"/>
  <c r="J17" i="2"/>
  <c r="I17" i="2"/>
  <c r="J31" i="2"/>
  <c r="I31" i="2"/>
  <c r="I27" i="2"/>
  <c r="J27" i="2"/>
  <c r="I23" i="2"/>
  <c r="J23" i="2"/>
  <c r="I19" i="2"/>
  <c r="J19" i="2"/>
  <c r="I15" i="2"/>
  <c r="J15" i="2"/>
  <c r="J11" i="2"/>
  <c r="I11" i="2"/>
  <c r="J25" i="2"/>
  <c r="I25" i="2"/>
  <c r="J13" i="2"/>
  <c r="I13" i="2"/>
  <c r="I34" i="2"/>
  <c r="J34" i="2"/>
  <c r="I30" i="2"/>
  <c r="J30" i="2"/>
  <c r="I26" i="2"/>
  <c r="J26" i="2"/>
  <c r="I22" i="2"/>
  <c r="J22" i="2"/>
  <c r="I18" i="2"/>
  <c r="J18" i="2"/>
  <c r="I14" i="2"/>
  <c r="J14" i="2"/>
  <c r="I10" i="2"/>
  <c r="J10" i="2"/>
  <c r="E6" i="5"/>
  <c r="E5" i="5"/>
  <c r="E5" i="4" l="1"/>
  <c r="E5" i="3" l="1"/>
  <c r="E6" i="1" l="1"/>
  <c r="E7" i="1"/>
  <c r="E5" i="1"/>
  <c r="G5" i="4" l="1"/>
  <c r="F5" i="4" l="1"/>
  <c r="J5" i="4" l="1"/>
  <c r="I5" i="4"/>
  <c r="G5" i="3"/>
  <c r="F5" i="3" l="1"/>
  <c r="J5" i="3" l="1"/>
  <c r="I5" i="3"/>
  <c r="F6" i="5"/>
  <c r="F5" i="5"/>
  <c r="I6" i="5" l="1"/>
  <c r="J21" i="5"/>
  <c r="G6" i="5"/>
  <c r="J6" i="5" s="1"/>
  <c r="G7" i="5"/>
  <c r="I7" i="5" s="1"/>
  <c r="G8" i="5"/>
  <c r="I8" i="5" s="1"/>
  <c r="G9" i="5"/>
  <c r="I9" i="5" s="1"/>
  <c r="G10" i="5"/>
  <c r="I10" i="5" s="1"/>
  <c r="G11" i="5"/>
  <c r="I11" i="5" s="1"/>
  <c r="G12" i="5"/>
  <c r="I12" i="5" s="1"/>
  <c r="G13" i="5"/>
  <c r="I13" i="5" s="1"/>
  <c r="G14" i="5"/>
  <c r="I14" i="5" s="1"/>
  <c r="G15" i="5"/>
  <c r="I15" i="5" s="1"/>
  <c r="G16" i="5"/>
  <c r="I16" i="5" s="1"/>
  <c r="G17" i="5"/>
  <c r="J17" i="5" s="1"/>
  <c r="G18" i="5"/>
  <c r="I18" i="5" s="1"/>
  <c r="G19" i="5"/>
  <c r="I19" i="5" s="1"/>
  <c r="G20" i="5"/>
  <c r="I20" i="5" s="1"/>
  <c r="G21" i="5"/>
  <c r="I21" i="5" s="1"/>
  <c r="G22" i="5"/>
  <c r="I22" i="5" s="1"/>
  <c r="G23" i="5"/>
  <c r="I23" i="5" s="1"/>
  <c r="G24" i="5"/>
  <c r="I24" i="5" s="1"/>
  <c r="G25" i="5"/>
  <c r="I25" i="5" s="1"/>
  <c r="G26" i="5"/>
  <c r="I26" i="5" s="1"/>
  <c r="G27" i="5"/>
  <c r="I27" i="5" s="1"/>
  <c r="G28" i="5"/>
  <c r="I28" i="5" s="1"/>
  <c r="G29" i="5"/>
  <c r="I29" i="5" s="1"/>
  <c r="G30" i="5"/>
  <c r="I30" i="5" s="1"/>
  <c r="G31" i="5"/>
  <c r="I31" i="5" s="1"/>
  <c r="G32" i="5"/>
  <c r="I32" i="5" s="1"/>
  <c r="G33" i="5"/>
  <c r="J33" i="5" s="1"/>
  <c r="G34" i="5"/>
  <c r="I34" i="5" s="1"/>
  <c r="G5" i="5"/>
  <c r="I5" i="5" s="1"/>
  <c r="I33" i="5" l="1"/>
  <c r="I17" i="5"/>
  <c r="J5" i="5"/>
  <c r="J25" i="5"/>
  <c r="J9" i="5"/>
  <c r="J28" i="5"/>
  <c r="J32" i="5"/>
  <c r="J16" i="5"/>
  <c r="J29" i="5"/>
  <c r="J20" i="5"/>
  <c r="J13" i="5"/>
  <c r="J12" i="5"/>
  <c r="J24" i="5"/>
  <c r="J8" i="5"/>
  <c r="J31" i="5"/>
  <c r="J27" i="5"/>
  <c r="J23" i="5"/>
  <c r="J19" i="5"/>
  <c r="J15" i="5"/>
  <c r="J11" i="5"/>
  <c r="J7" i="5"/>
  <c r="J34" i="5"/>
  <c r="J30" i="5"/>
  <c r="J26" i="5"/>
  <c r="J22" i="5"/>
  <c r="J18" i="5"/>
  <c r="J14" i="5"/>
  <c r="J10" i="5"/>
  <c r="F6" i="2"/>
  <c r="G6" i="2"/>
  <c r="F7" i="2"/>
  <c r="G7" i="2"/>
  <c r="F8" i="2"/>
  <c r="G8" i="2"/>
  <c r="G5" i="2"/>
  <c r="F5" i="2"/>
  <c r="J5" i="2" l="1"/>
  <c r="I5" i="2"/>
  <c r="J7" i="2"/>
  <c r="I7" i="2"/>
  <c r="I8" i="2"/>
  <c r="J8" i="2"/>
  <c r="I6" i="2"/>
  <c r="J6" i="2"/>
  <c r="G6" i="1"/>
  <c r="G7" i="1"/>
  <c r="G5" i="1"/>
  <c r="F6" i="1" l="1"/>
  <c r="F7" i="1"/>
  <c r="F5" i="1"/>
  <c r="I7" i="1" l="1"/>
  <c r="J7" i="1"/>
  <c r="J5" i="1"/>
  <c r="I5" i="1"/>
  <c r="I6" i="1"/>
  <c r="J6" i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6" i="5"/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6" i="4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<sst xmlns="http://schemas.openxmlformats.org/spreadsheetml/2006/main" count="123" uniqueCount="50">
  <si>
    <t>Механизация строительства и строительной индустрии</t>
  </si>
  <si>
    <t>научно-исследовательская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</si>
  <si>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</si>
  <si>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</si>
  <si>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</si>
  <si>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</si>
  <si>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</si>
  <si>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Гаврилов Никита Александрович</t>
  </si>
  <si>
    <t>Автоматизация и энергоснабжение технологического процесса подготовки газа на компрессорной станции для завода ЖБИ</t>
  </si>
  <si>
    <t>Московский ГСУ</t>
  </si>
  <si>
    <t>Лебедев Александр Александрович</t>
  </si>
  <si>
    <t>Автоматизация и энергоснабжение вентиляционной системы чистого помещения</t>
  </si>
  <si>
    <t>Поспелов Артем Сергеевич</t>
  </si>
  <si>
    <t>Автоматизация работы водонапорной подстанции на базе системы диспетчерского управления и сбора данных «Vijeo Citect»</t>
  </si>
  <si>
    <t>Тюменский ИУ</t>
  </si>
  <si>
    <t>проектная работа бакалавра</t>
  </si>
  <si>
    <t>Жуков Антон Евгеньевич</t>
  </si>
  <si>
    <t>Комплекс технологического оборудования для производства сухих строительных смесей производительностью 20 тыс. т. в год</t>
  </si>
  <si>
    <t>Ивановский ГПУ</t>
  </si>
  <si>
    <t>Куприянов Сергей Александрович</t>
  </si>
  <si>
    <t>Комплект оборудования для погружения труб и стальных оболочек вибрационным способом</t>
  </si>
  <si>
    <t>Новосибирский ГАСУ</t>
  </si>
  <si>
    <t>Назарова Кира Александровна</t>
  </si>
  <si>
    <t>Комплект оборудования для послойной разработки грунта на базе скрепера</t>
  </si>
  <si>
    <t>Швечихин Владислав Сергеевич</t>
  </si>
  <si>
    <t>Механизация и автоматизация подготовки керамической массы при производстве кирпича</t>
  </si>
  <si>
    <t>Самарский ГТУ</t>
  </si>
  <si>
    <t>магистерская диссертация</t>
  </si>
  <si>
    <t>Коноплев Илья Викторович</t>
  </si>
  <si>
    <t>Автоматизация обжига гипса во вращающейся печи</t>
  </si>
  <si>
    <t>проектная работа магистра</t>
  </si>
  <si>
    <t>Степанов Айсен Влиандрович</t>
  </si>
  <si>
    <t>Разработка принципиальной и конструктивной схем пневмоударного механизма для замены трубопровода водоотведения</t>
  </si>
  <si>
    <t>проектная работа специалиста</t>
  </si>
  <si>
    <t>Колесник Денис Александрович</t>
  </si>
  <si>
    <t>Модернизация асфальтобетонного завода и повышение качества выпускаемой продукции</t>
  </si>
  <si>
    <t>Юсипов Дамир Равильевич</t>
  </si>
  <si>
    <t>Модернизация экскаватора Caterpillar 330DL с разработкой ковша для утилизации строительных отходов</t>
  </si>
  <si>
    <t>МГСУ</t>
  </si>
  <si>
    <t>СГТУ</t>
  </si>
  <si>
    <t>среднее</t>
  </si>
  <si>
    <t>отклонение</t>
  </si>
  <si>
    <t>ДГТУ</t>
  </si>
  <si>
    <t>ТИУ</t>
  </si>
  <si>
    <t>отклон.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</si>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</sst>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3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1"/>
    <xf numFmtId="0" fontId="5" fillId="3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8" xfId="2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5;&#1080;&#1088;_&#1057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5;&#1080;&#1088;_&#1044;&#1043;&#1058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5;&#1080;&#1088;_&#1052;&#1043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5;&#1080;&#1088;_&#1058;&#1048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7;&#1088;&#1086;&#1077;&#1082;&#1090;_&#1044;&#1043;&#105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7;&#1088;&#1086;&#1077;&#1082;&#1090;_&#1052;&#1043;&#1057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7;&#1088;&#1086;&#1077;&#1082;&#1090;_&#1057;&#1043;&#1058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4;&#1072;&#1075;_&#1087;&#1088;&#1086;&#1077;&#1082;&#1090;_&#1058;&#1048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9;&#1087;&#1077;&#1094;_&#1087;&#1088;&#1086;&#1077;&#1082;&#1090;_&#1044;&#1043;&#1058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9;&#1087;&#1077;&#1094;_&#1087;&#1088;&#1086;&#1077;&#1082;&#1090;_&#1052;&#1043;&#1057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9;&#1087;&#1077;&#1094;_&#1087;&#1088;&#1086;&#1077;&#1082;&#1090;_&#1057;&#1043;&#1058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5;&#1080;&#1088;_&#1052;&#1043;&#1057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89;&#1087;&#1077;&#1094;_&#1087;&#1088;&#1086;&#1077;&#1082;&#1090;_&#1058;&#104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5;&#1080;&#1088;_&#1044;&#1043;&#1058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5;&#1080;&#1088;_&#1057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5;&#1080;&#1088;_&#1058;&#1048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7;&#1088;&#1086;&#1077;&#1082;&#1090;_&#1044;&#1043;&#1058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7;&#1088;&#1086;&#1077;&#1082;&#1090;_&#1052;&#1043;&#1057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7;&#1088;&#1086;&#1077;&#1082;&#1090;_&#1057;&#1043;&#1058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0;&#1057;_&#1073;&#1072;&#1082;_&#1087;&#1088;&#1086;&#1077;&#1082;&#1090;_&#1058;&#1048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83</v>
          </cell>
        </row>
        <row r="10">
          <cell r="E10">
            <v>77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72</v>
          </cell>
        </row>
        <row r="10">
          <cell r="E10">
            <v>78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42</v>
          </cell>
        </row>
        <row r="10">
          <cell r="E10">
            <v>60</v>
          </cell>
        </row>
        <row r="11">
          <cell r="E11">
            <v>100</v>
          </cell>
        </row>
        <row r="12">
          <cell r="E12">
            <v>100</v>
          </cell>
        </row>
        <row r="13">
          <cell r="E13">
            <v>100</v>
          </cell>
        </row>
        <row r="14">
          <cell r="E14">
            <v>100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63</v>
          </cell>
        </row>
        <row r="10">
          <cell r="E10">
            <v>33</v>
          </cell>
        </row>
        <row r="11">
          <cell r="E11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60</v>
          </cell>
        </row>
        <row r="10">
          <cell r="E10">
            <v>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33</v>
          </cell>
        </row>
        <row r="11">
          <cell r="E11">
            <v>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27</v>
          </cell>
        </row>
        <row r="10">
          <cell r="E10">
            <v>21</v>
          </cell>
        </row>
        <row r="11">
          <cell r="E11">
            <v>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29</v>
          </cell>
        </row>
        <row r="11">
          <cell r="E11">
            <v>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55</v>
          </cell>
        </row>
        <row r="10">
          <cell r="E10">
            <v>64</v>
          </cell>
        </row>
        <row r="11">
          <cell r="E11">
            <v>52</v>
          </cell>
        </row>
        <row r="12">
          <cell r="E12">
            <v>90</v>
          </cell>
        </row>
        <row r="13">
          <cell r="E13">
            <v>100</v>
          </cell>
        </row>
        <row r="14">
          <cell r="E14">
            <v>100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47</v>
          </cell>
        </row>
        <row r="10">
          <cell r="E10">
            <v>48</v>
          </cell>
        </row>
        <row r="11">
          <cell r="E11">
            <v>43</v>
          </cell>
        </row>
        <row r="12">
          <cell r="E12">
            <v>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42</v>
          </cell>
        </row>
        <row r="10">
          <cell r="E10">
            <v>41</v>
          </cell>
        </row>
        <row r="11">
          <cell r="E11">
            <v>42</v>
          </cell>
        </row>
        <row r="12">
          <cell r="E12">
            <v>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55</v>
          </cell>
        </row>
        <row r="10">
          <cell r="E10">
            <v>64</v>
          </cell>
        </row>
        <row r="11">
          <cell r="E11">
            <v>49</v>
          </cell>
        </row>
        <row r="12">
          <cell r="E12">
            <v>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C1" workbookViewId="0">
      <selection activeCell="D40" sqref="D39:D40"/>
    </sheetView>
  </sheetViews>
  <sheetFormatPr defaultRowHeight="13.2" x14ac:dyDescent="0.25"/>
  <cols>
    <col min="1" max="1" width="4.6640625" customWidth="1"/>
    <col min="2" max="2" width="41.88671875" customWidth="1"/>
    <col min="3" max="3" width="55" customWidth="1"/>
    <col min="4" max="4" width="26.33203125" customWidth="1"/>
    <col min="5" max="5" width="5.44140625" customWidth="1"/>
    <col min="6" max="10" width="5.109375" customWidth="1"/>
  </cols>
  <sheetData>
    <row r="1" spans="1:15" ht="17.399999999999999" x14ac:dyDescent="0.25">
      <c r="A1" s="20" t="s">
        <v>0</v>
      </c>
      <c r="B1" s="20"/>
      <c r="C1" s="20"/>
      <c r="D1" s="20"/>
      <c r="E1" s="12"/>
    </row>
    <row r="2" spans="1:15" ht="20.399999999999999" customHeight="1" x14ac:dyDescent="0.25">
      <c r="A2" s="21" t="s">
        <v>1</v>
      </c>
      <c r="B2" s="21"/>
      <c r="C2" s="21"/>
      <c r="D2" s="21"/>
      <c r="E2" s="13"/>
    </row>
    <row r="3" spans="1:15" ht="20.399999999999999" customHeight="1" x14ac:dyDescent="0.25">
      <c r="A3" s="18" t="s">
        <v>2</v>
      </c>
      <c r="B3" s="19"/>
      <c r="C3" s="19"/>
      <c r="D3" s="19"/>
      <c r="E3" s="13"/>
      <c r="J3" s="28">
        <v>1.25</v>
      </c>
      <c r="K3" s="28">
        <v>0.25</v>
      </c>
    </row>
    <row r="4" spans="1:15" ht="72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9" t="s">
        <v>42</v>
      </c>
      <c r="F4" s="9" t="s">
        <v>38</v>
      </c>
      <c r="G4" s="9" t="s">
        <v>39</v>
      </c>
      <c r="H4" s="9" t="s">
        <v>43</v>
      </c>
      <c r="I4" s="9" t="s">
        <v>40</v>
      </c>
      <c r="J4" s="9" t="s">
        <v>41</v>
      </c>
      <c r="K4" s="9" t="s">
        <v>45</v>
      </c>
      <c r="L4" s="9" t="s">
        <v>46</v>
      </c>
      <c r="M4" s="9" t="s">
        <v>47</v>
      </c>
      <c r="N4" s="9" t="s">
        <v>48</v>
      </c>
      <c r="O4" s="9" t="s">
        <v>49</v>
      </c>
    </row>
    <row r="5" spans="1:15" ht="46.8" x14ac:dyDescent="0.25">
      <c r="A5" s="2">
        <v>1</v>
      </c>
      <c r="B5" s="3" t="s">
        <v>7</v>
      </c>
      <c r="C5" s="3" t="s">
        <v>8</v>
      </c>
      <c r="D5" s="3" t="s">
        <v>9</v>
      </c>
      <c r="E5" s="3">
        <f>[3]список!E9</f>
        <v>54</v>
      </c>
      <c r="F5" s="2">
        <f>[2]список!E9</f>
        <v>63</v>
      </c>
      <c r="G5" s="2">
        <f>[4]список!E9</f>
        <v>27</v>
      </c>
      <c r="H5" s="2">
        <f>[5]список!E9</f>
        <v>54</v>
      </c>
      <c r="I5" s="2">
        <f>AVERAGE(E5:H5)</f>
        <v>49.5</v>
      </c>
      <c r="J5" s="2">
        <f>SQRT(_xlfn.VAR.S(E5:H5))</f>
        <v>15.588457268119896</v>
      </c>
      <c r="K5" s="29">
        <f t="shared" ref="K5" si="0">J5/I5*100</f>
        <v>31.491832864888679</v>
      </c>
      <c r="L5" s="29">
        <f>MAX($J$3*J5,$K$3*I5)</f>
        <v>19.48557158514987</v>
      </c>
      <c r="M5" s="30" t="str">
        <f>CONCATENATE("&gt;",TEXT(I5-L5,"0.0"))</f>
        <v>&gt;30.0</v>
      </c>
      <c r="N5" s="30" t="str">
        <f>CONCATENATE("&lt;",TEXT(I5+L5,"0.0"))</f>
        <v>&lt;69.0</v>
      </c>
      <c r="O5" s="31">
        <f>AVERAGEIFS(E5:H5,E5:H5,M5,E5:H5,N5)</f>
        <v>57</v>
      </c>
    </row>
    <row r="6" spans="1:15" ht="42" customHeight="1" x14ac:dyDescent="0.25">
      <c r="A6" s="2">
        <f>A5+1</f>
        <v>2</v>
      </c>
      <c r="B6" s="3" t="s">
        <v>10</v>
      </c>
      <c r="C6" s="3" t="s">
        <v>11</v>
      </c>
      <c r="D6" s="3" t="s">
        <v>9</v>
      </c>
      <c r="E6" s="3">
        <f>[3]список!E10</f>
        <v>33</v>
      </c>
      <c r="F6" s="2">
        <f>[2]список!E10</f>
        <v>33</v>
      </c>
      <c r="G6" s="2">
        <f>[4]список!E10</f>
        <v>21</v>
      </c>
      <c r="H6" s="2">
        <f>[5]список!E10</f>
        <v>29</v>
      </c>
      <c r="I6" s="2">
        <f t="shared" ref="I6:I7" si="1">AVERAGE(E6:H6)</f>
        <v>29</v>
      </c>
      <c r="J6" s="2">
        <f t="shared" ref="J6:J7" si="2">SQRT(_xlfn.VAR.S(E6:H6))</f>
        <v>5.6568542494923806</v>
      </c>
      <c r="K6" s="29">
        <f t="shared" ref="K6:K7" si="3">J6/I6*100</f>
        <v>19.506393963766829</v>
      </c>
      <c r="L6" s="29">
        <f t="shared" ref="L6:L7" si="4">MAX($J$3*J6,$K$3*I6)</f>
        <v>7.25</v>
      </c>
      <c r="M6" s="30" t="str">
        <f t="shared" ref="M6:M7" si="5">CONCATENATE("&gt;",TEXT(I6-L6,"0.0"))</f>
        <v>&gt;21.8</v>
      </c>
      <c r="N6" s="30" t="str">
        <f t="shared" ref="N6:N7" si="6">CONCATENATE("&lt;",TEXT(I6+L6,"0.0"))</f>
        <v>&lt;36.3</v>
      </c>
      <c r="O6" s="31">
        <f t="shared" ref="O6:O7" si="7">AVERAGEIFS(E6:H6,E6:H6,M6,E6:H6,N6)</f>
        <v>31.666666666666668</v>
      </c>
    </row>
    <row r="7" spans="1:15" ht="46.8" x14ac:dyDescent="0.25">
      <c r="A7" s="2">
        <f t="shared" ref="A7:A29" si="8">A6+1</f>
        <v>3</v>
      </c>
      <c r="B7" s="3" t="s">
        <v>12</v>
      </c>
      <c r="C7" s="3" t="s">
        <v>13</v>
      </c>
      <c r="D7" s="3" t="s">
        <v>14</v>
      </c>
      <c r="E7" s="3">
        <f>[3]список!E11</f>
        <v>92</v>
      </c>
      <c r="F7" s="2">
        <f>[2]список!E11</f>
        <v>100</v>
      </c>
      <c r="G7" s="2">
        <f>[4]список!E11</f>
        <v>85</v>
      </c>
      <c r="H7" s="2">
        <f>[5]список!E11</f>
        <v>92</v>
      </c>
      <c r="I7" s="10">
        <f t="shared" si="1"/>
        <v>92.25</v>
      </c>
      <c r="J7" s="2">
        <f t="shared" si="2"/>
        <v>6.1305247192498404</v>
      </c>
      <c r="K7" s="29">
        <f t="shared" si="3"/>
        <v>6.6455552512193385</v>
      </c>
      <c r="L7" s="29">
        <f t="shared" si="4"/>
        <v>23.0625</v>
      </c>
      <c r="M7" s="30" t="str">
        <f t="shared" si="5"/>
        <v>&gt;69.2</v>
      </c>
      <c r="N7" s="30" t="str">
        <f t="shared" si="6"/>
        <v>&lt;115.3</v>
      </c>
      <c r="O7" s="31">
        <f t="shared" si="7"/>
        <v>92.25</v>
      </c>
    </row>
    <row r="8" spans="1:15" ht="15.6" hidden="1" x14ac:dyDescent="0.25">
      <c r="A8" s="2">
        <f t="shared" si="8"/>
        <v>4</v>
      </c>
      <c r="B8" s="2"/>
      <c r="C8" s="2"/>
      <c r="D8" s="2"/>
      <c r="E8" s="14"/>
    </row>
    <row r="9" spans="1:15" ht="15.6" hidden="1" x14ac:dyDescent="0.25">
      <c r="A9" s="2">
        <f t="shared" si="8"/>
        <v>5</v>
      </c>
      <c r="B9" s="2"/>
      <c r="C9" s="2"/>
      <c r="D9" s="2"/>
      <c r="E9" s="14"/>
    </row>
    <row r="10" spans="1:15" ht="15.6" hidden="1" x14ac:dyDescent="0.25">
      <c r="A10" s="2">
        <f t="shared" si="8"/>
        <v>6</v>
      </c>
      <c r="B10" s="2"/>
      <c r="C10" s="2"/>
      <c r="D10" s="2"/>
      <c r="E10" s="14"/>
    </row>
    <row r="11" spans="1:15" ht="15.6" hidden="1" x14ac:dyDescent="0.25">
      <c r="A11" s="2">
        <f t="shared" si="8"/>
        <v>7</v>
      </c>
      <c r="B11" s="2"/>
      <c r="C11" s="2"/>
      <c r="D11" s="2"/>
      <c r="E11" s="14"/>
    </row>
    <row r="12" spans="1:15" ht="15.6" hidden="1" x14ac:dyDescent="0.25">
      <c r="A12" s="2">
        <f t="shared" si="8"/>
        <v>8</v>
      </c>
      <c r="B12" s="2"/>
      <c r="C12" s="2"/>
      <c r="D12" s="2"/>
      <c r="E12" s="14"/>
    </row>
    <row r="13" spans="1:15" ht="15.6" hidden="1" x14ac:dyDescent="0.25">
      <c r="A13" s="2">
        <f t="shared" si="8"/>
        <v>9</v>
      </c>
      <c r="B13" s="2"/>
      <c r="C13" s="2"/>
      <c r="D13" s="2"/>
      <c r="E13" s="14"/>
    </row>
    <row r="14" spans="1:15" ht="15.6" hidden="1" x14ac:dyDescent="0.25">
      <c r="A14" s="2">
        <f t="shared" si="8"/>
        <v>10</v>
      </c>
      <c r="B14" s="2"/>
      <c r="C14" s="2"/>
      <c r="D14" s="2"/>
      <c r="E14" s="14"/>
    </row>
    <row r="15" spans="1:15" ht="15.6" hidden="1" x14ac:dyDescent="0.25">
      <c r="A15" s="2">
        <f t="shared" si="8"/>
        <v>11</v>
      </c>
      <c r="B15" s="2"/>
      <c r="C15" s="2"/>
      <c r="D15" s="2"/>
      <c r="E15" s="14"/>
    </row>
    <row r="16" spans="1:15" ht="15.6" hidden="1" x14ac:dyDescent="0.25">
      <c r="A16" s="2">
        <f t="shared" si="8"/>
        <v>12</v>
      </c>
      <c r="B16" s="2"/>
      <c r="C16" s="2"/>
      <c r="D16" s="2"/>
      <c r="E16" s="14"/>
    </row>
    <row r="17" spans="1:5" ht="15.6" hidden="1" x14ac:dyDescent="0.25">
      <c r="A17" s="2">
        <f t="shared" si="8"/>
        <v>13</v>
      </c>
      <c r="B17" s="2"/>
      <c r="C17" s="2"/>
      <c r="D17" s="2"/>
      <c r="E17" s="14"/>
    </row>
    <row r="18" spans="1:5" ht="20.399999999999999" hidden="1" customHeight="1" x14ac:dyDescent="0.25">
      <c r="A18" s="2">
        <f t="shared" si="8"/>
        <v>14</v>
      </c>
      <c r="B18" s="2"/>
      <c r="C18" s="2"/>
      <c r="D18" s="2"/>
      <c r="E18" s="14"/>
    </row>
    <row r="19" spans="1:5" ht="15.6" hidden="1" x14ac:dyDescent="0.25">
      <c r="A19" s="2">
        <f t="shared" si="8"/>
        <v>15</v>
      </c>
      <c r="B19" s="2"/>
      <c r="C19" s="2"/>
      <c r="D19" s="2"/>
      <c r="E19" s="14"/>
    </row>
    <row r="20" spans="1:5" ht="15.6" hidden="1" x14ac:dyDescent="0.25">
      <c r="A20" s="2">
        <f t="shared" si="8"/>
        <v>16</v>
      </c>
      <c r="B20" s="2"/>
      <c r="C20" s="2"/>
      <c r="D20" s="2"/>
      <c r="E20" s="14"/>
    </row>
    <row r="21" spans="1:5" ht="15.6" hidden="1" x14ac:dyDescent="0.25">
      <c r="A21" s="2">
        <f t="shared" si="8"/>
        <v>17</v>
      </c>
      <c r="B21" s="2"/>
      <c r="C21" s="2"/>
      <c r="D21" s="2"/>
      <c r="E21" s="14"/>
    </row>
    <row r="22" spans="1:5" ht="15.6" hidden="1" x14ac:dyDescent="0.25">
      <c r="A22" s="2">
        <f t="shared" si="8"/>
        <v>18</v>
      </c>
      <c r="B22" s="2"/>
      <c r="C22" s="2"/>
      <c r="D22" s="2"/>
      <c r="E22" s="14"/>
    </row>
    <row r="23" spans="1:5" ht="15.6" hidden="1" x14ac:dyDescent="0.25">
      <c r="A23" s="2">
        <f t="shared" si="8"/>
        <v>19</v>
      </c>
      <c r="B23" s="2"/>
      <c r="C23" s="2"/>
      <c r="D23" s="2"/>
      <c r="E23" s="14"/>
    </row>
    <row r="24" spans="1:5" ht="15.6" hidden="1" x14ac:dyDescent="0.25">
      <c r="A24" s="2">
        <f t="shared" si="8"/>
        <v>20</v>
      </c>
      <c r="B24" s="2"/>
      <c r="C24" s="2"/>
      <c r="D24" s="2"/>
      <c r="E24" s="14"/>
    </row>
    <row r="25" spans="1:5" ht="15.6" hidden="1" x14ac:dyDescent="0.25">
      <c r="A25" s="2">
        <f t="shared" si="8"/>
        <v>21</v>
      </c>
      <c r="B25" s="2"/>
      <c r="C25" s="2"/>
      <c r="D25" s="2"/>
      <c r="E25" s="14"/>
    </row>
    <row r="26" spans="1:5" ht="15.6" hidden="1" x14ac:dyDescent="0.25">
      <c r="A26" s="2">
        <f t="shared" si="8"/>
        <v>22</v>
      </c>
      <c r="B26" s="2"/>
      <c r="C26" s="2"/>
      <c r="D26" s="2"/>
      <c r="E26" s="14"/>
    </row>
    <row r="27" spans="1:5" ht="15.6" hidden="1" x14ac:dyDescent="0.25">
      <c r="A27" s="2">
        <f t="shared" si="8"/>
        <v>23</v>
      </c>
      <c r="B27" s="2"/>
      <c r="C27" s="2"/>
      <c r="D27" s="2"/>
      <c r="E27" s="14"/>
    </row>
    <row r="28" spans="1:5" ht="15.6" hidden="1" x14ac:dyDescent="0.25">
      <c r="A28" s="2">
        <f t="shared" si="8"/>
        <v>24</v>
      </c>
      <c r="B28" s="2"/>
      <c r="C28" s="2"/>
      <c r="D28" s="2"/>
      <c r="E28" s="14"/>
    </row>
    <row r="29" spans="1:5" ht="15.6" hidden="1" x14ac:dyDescent="0.25">
      <c r="A29" s="2">
        <f t="shared" si="8"/>
        <v>25</v>
      </c>
      <c r="B29" s="2"/>
      <c r="C29" s="2"/>
      <c r="D29" s="2"/>
      <c r="E29" s="14"/>
    </row>
    <row r="30" spans="1:5" ht="15.6" hidden="1" x14ac:dyDescent="0.25">
      <c r="A30" s="2"/>
      <c r="B30" s="2"/>
      <c r="C30" s="2"/>
      <c r="D30" s="2"/>
      <c r="E30" s="14"/>
    </row>
    <row r="31" spans="1:5" ht="15.6" hidden="1" x14ac:dyDescent="0.25">
      <c r="A31" s="2"/>
      <c r="B31" s="2"/>
      <c r="C31" s="2"/>
      <c r="D31" s="2"/>
      <c r="E31" s="14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C1" workbookViewId="0">
      <selection activeCell="L35" sqref="L35"/>
    </sheetView>
  </sheetViews>
  <sheetFormatPr defaultRowHeight="14.4" x14ac:dyDescent="0.3"/>
  <cols>
    <col min="1" max="1" width="4.33203125" style="4" customWidth="1"/>
    <col min="2" max="2" width="43" style="4" customWidth="1"/>
    <col min="3" max="3" width="47.6640625" style="4" customWidth="1"/>
    <col min="4" max="4" width="26.5546875" style="4" customWidth="1"/>
    <col min="5" max="5" width="4.77734375" style="4" customWidth="1"/>
    <col min="6" max="8" width="4.44140625" style="4" customWidth="1"/>
    <col min="9" max="9" width="5.33203125" style="4" customWidth="1"/>
    <col min="10" max="10" width="4.44140625" style="4" customWidth="1"/>
    <col min="11" max="11" width="6.6640625" style="4" customWidth="1"/>
    <col min="12" max="14" width="6.77734375" style="4" customWidth="1"/>
    <col min="15" max="16384" width="8.88671875" style="4"/>
  </cols>
  <sheetData>
    <row r="1" spans="1:15" ht="21" customHeight="1" x14ac:dyDescent="0.3">
      <c r="A1" s="24" t="s">
        <v>0</v>
      </c>
      <c r="B1" s="25"/>
      <c r="C1" s="25"/>
      <c r="D1" s="25"/>
      <c r="E1" s="15"/>
    </row>
    <row r="2" spans="1:15" ht="19.95" customHeight="1" x14ac:dyDescent="0.3">
      <c r="A2" s="26" t="s">
        <v>15</v>
      </c>
      <c r="B2" s="27"/>
      <c r="C2" s="27"/>
      <c r="D2" s="27"/>
      <c r="E2" s="16"/>
    </row>
    <row r="3" spans="1:15" ht="19.95" customHeight="1" x14ac:dyDescent="0.3">
      <c r="A3" s="22" t="s">
        <v>2</v>
      </c>
      <c r="B3" s="23"/>
      <c r="C3" s="23"/>
      <c r="D3" s="23"/>
      <c r="E3" s="16"/>
      <c r="J3" s="28">
        <v>1.25</v>
      </c>
      <c r="K3" s="28">
        <v>0.25</v>
      </c>
    </row>
    <row r="4" spans="1:15" ht="75" customHeight="1" x14ac:dyDescent="0.3">
      <c r="A4" s="5" t="s">
        <v>3</v>
      </c>
      <c r="B4" s="5" t="s">
        <v>4</v>
      </c>
      <c r="C4" s="5" t="s">
        <v>5</v>
      </c>
      <c r="D4" s="5" t="s">
        <v>6</v>
      </c>
      <c r="E4" s="9" t="s">
        <v>42</v>
      </c>
      <c r="F4" s="9" t="s">
        <v>38</v>
      </c>
      <c r="G4" s="9" t="s">
        <v>39</v>
      </c>
      <c r="H4" s="9" t="s">
        <v>43</v>
      </c>
      <c r="I4" s="9" t="s">
        <v>40</v>
      </c>
      <c r="J4" s="9" t="s">
        <v>44</v>
      </c>
      <c r="K4" s="9" t="s">
        <v>45</v>
      </c>
      <c r="L4" s="9" t="s">
        <v>46</v>
      </c>
      <c r="M4" s="9" t="s">
        <v>47</v>
      </c>
      <c r="N4" s="9" t="s">
        <v>48</v>
      </c>
      <c r="O4" s="9" t="s">
        <v>49</v>
      </c>
    </row>
    <row r="5" spans="1:15" ht="46.8" x14ac:dyDescent="0.3">
      <c r="A5" s="6">
        <v>1</v>
      </c>
      <c r="B5" s="7" t="s">
        <v>16</v>
      </c>
      <c r="C5" s="7" t="s">
        <v>17</v>
      </c>
      <c r="D5" s="7" t="s">
        <v>18</v>
      </c>
      <c r="E5" s="7">
        <f>[6]список!E9</f>
        <v>55</v>
      </c>
      <c r="F5" s="6">
        <f>[7]список!E9</f>
        <v>47</v>
      </c>
      <c r="G5" s="6">
        <f>[8]список!E9</f>
        <v>42</v>
      </c>
      <c r="H5" s="6">
        <f>[9]список!E9</f>
        <v>55</v>
      </c>
      <c r="I5" s="11">
        <f>AVERAGE(E5:H5)</f>
        <v>49.75</v>
      </c>
      <c r="J5" s="2">
        <f>SQRT(_xlfn.VAR.S(E5:H5))</f>
        <v>6.3966136874651625</v>
      </c>
      <c r="K5" s="29">
        <f t="shared" ref="K5" si="0">J5/I5*100</f>
        <v>12.85751494967872</v>
      </c>
      <c r="L5" s="29">
        <f>MAX($J$3*J5,$K$3*I5)</f>
        <v>12.4375</v>
      </c>
      <c r="M5" s="30" t="str">
        <f>CONCATENATE("&gt;",TEXT(I5-L5,"0.0"))</f>
        <v>&gt;37.3</v>
      </c>
      <c r="N5" s="30" t="str">
        <f>CONCATENATE("&lt;",TEXT(I5+L5,"0.0"))</f>
        <v>&lt;62.2</v>
      </c>
      <c r="O5" s="31">
        <f>AVERAGEIFS(E5:H5,E5:H5,M5,E5:H5,N5)</f>
        <v>49.75</v>
      </c>
    </row>
    <row r="6" spans="1:15" ht="31.2" x14ac:dyDescent="0.3">
      <c r="A6" s="6">
        <f>A5+1</f>
        <v>2</v>
      </c>
      <c r="B6" s="8" t="s">
        <v>19</v>
      </c>
      <c r="C6" s="8" t="s">
        <v>20</v>
      </c>
      <c r="D6" s="8" t="s">
        <v>21</v>
      </c>
      <c r="E6" s="7">
        <f>[6]список!E10</f>
        <v>64</v>
      </c>
      <c r="F6" s="6">
        <f>[7]список!E10</f>
        <v>48</v>
      </c>
      <c r="G6" s="6">
        <f>[8]список!E10</f>
        <v>41</v>
      </c>
      <c r="H6" s="6">
        <f>[9]список!E10</f>
        <v>64</v>
      </c>
      <c r="I6" s="32">
        <f t="shared" ref="I6:I34" si="1">AVERAGE(E6:H6)</f>
        <v>54.25</v>
      </c>
      <c r="J6" s="2">
        <f t="shared" ref="J6:J34" si="2">SQRT(_xlfn.VAR.S(E6:H6))</f>
        <v>11.615363389350618</v>
      </c>
      <c r="K6" s="29">
        <f t="shared" ref="K6:K8" si="3">J6/I6*100</f>
        <v>21.410808090968882</v>
      </c>
      <c r="L6" s="29">
        <f t="shared" ref="L6:L8" si="4">MAX($J$3*J6,$K$3*I6)</f>
        <v>14.519204236688273</v>
      </c>
      <c r="M6" s="30" t="str">
        <f t="shared" ref="M6:M8" si="5">CONCATENATE("&gt;",TEXT(I6-L6,"0.0"))</f>
        <v>&gt;39.7</v>
      </c>
      <c r="N6" s="30" t="str">
        <f t="shared" ref="N6:N8" si="6">CONCATENATE("&lt;",TEXT(I6+L6,"0.0"))</f>
        <v>&lt;68.8</v>
      </c>
      <c r="O6" s="31">
        <f t="shared" ref="O6:O8" si="7">AVERAGEIFS(E6:H6,E6:H6,M6,E6:H6,N6)</f>
        <v>54.25</v>
      </c>
    </row>
    <row r="7" spans="1:15" ht="31.2" x14ac:dyDescent="0.3">
      <c r="A7" s="6">
        <f t="shared" ref="A7:A34" si="8">A6+1</f>
        <v>3</v>
      </c>
      <c r="B7" s="8" t="s">
        <v>22</v>
      </c>
      <c r="C7" s="8" t="s">
        <v>23</v>
      </c>
      <c r="D7" s="8" t="s">
        <v>21</v>
      </c>
      <c r="E7" s="7">
        <f>[6]список!E11</f>
        <v>52</v>
      </c>
      <c r="F7" s="6">
        <f>[7]список!E11</f>
        <v>43</v>
      </c>
      <c r="G7" s="6">
        <f>[8]список!E11</f>
        <v>42</v>
      </c>
      <c r="H7" s="6">
        <f>[9]список!E11</f>
        <v>49</v>
      </c>
      <c r="I7" s="11">
        <f t="shared" si="1"/>
        <v>46.5</v>
      </c>
      <c r="J7" s="2">
        <f t="shared" si="2"/>
        <v>4.7958315233127191</v>
      </c>
      <c r="K7" s="29">
        <f t="shared" si="3"/>
        <v>10.313616179167138</v>
      </c>
      <c r="L7" s="29">
        <f t="shared" si="4"/>
        <v>11.625</v>
      </c>
      <c r="M7" s="30" t="str">
        <f t="shared" si="5"/>
        <v>&gt;34.9</v>
      </c>
      <c r="N7" s="30" t="str">
        <f t="shared" si="6"/>
        <v>&lt;58.1</v>
      </c>
      <c r="O7" s="31">
        <f t="shared" si="7"/>
        <v>46.5</v>
      </c>
    </row>
    <row r="8" spans="1:15" ht="46.8" x14ac:dyDescent="0.3">
      <c r="A8" s="6">
        <f t="shared" si="8"/>
        <v>4</v>
      </c>
      <c r="B8" s="8" t="s">
        <v>24</v>
      </c>
      <c r="C8" s="8" t="s">
        <v>25</v>
      </c>
      <c r="D8" s="8" t="s">
        <v>26</v>
      </c>
      <c r="E8" s="7">
        <f>[6]список!E12</f>
        <v>90</v>
      </c>
      <c r="F8" s="6">
        <f>[7]список!E12</f>
        <v>90</v>
      </c>
      <c r="G8" s="6">
        <f>[8]список!E12</f>
        <v>76</v>
      </c>
      <c r="H8" s="6">
        <f>[9]список!E12</f>
        <v>88</v>
      </c>
      <c r="I8" s="32">
        <f t="shared" si="1"/>
        <v>86</v>
      </c>
      <c r="J8" s="2">
        <f t="shared" si="2"/>
        <v>6.7330032922413858</v>
      </c>
      <c r="K8" s="29">
        <f t="shared" si="3"/>
        <v>7.8290735956295183</v>
      </c>
      <c r="L8" s="29">
        <f t="shared" si="4"/>
        <v>21.5</v>
      </c>
      <c r="M8" s="30" t="str">
        <f t="shared" si="5"/>
        <v>&gt;64.5</v>
      </c>
      <c r="N8" s="30" t="str">
        <f t="shared" si="6"/>
        <v>&lt;107.5</v>
      </c>
      <c r="O8" s="31">
        <f t="shared" si="7"/>
        <v>86</v>
      </c>
    </row>
    <row r="9" spans="1:15" ht="15.6" hidden="1" x14ac:dyDescent="0.3">
      <c r="A9" s="6">
        <f t="shared" si="8"/>
        <v>5</v>
      </c>
      <c r="B9" s="6"/>
      <c r="C9" s="6"/>
      <c r="D9" s="6"/>
      <c r="E9" s="7">
        <f>[6]список!E13</f>
        <v>100</v>
      </c>
      <c r="I9" s="2">
        <f t="shared" si="1"/>
        <v>100</v>
      </c>
      <c r="J9" s="2" t="e">
        <f t="shared" si="2"/>
        <v>#DIV/0!</v>
      </c>
    </row>
    <row r="10" spans="1:15" ht="15.6" hidden="1" x14ac:dyDescent="0.3">
      <c r="A10" s="6">
        <f t="shared" si="8"/>
        <v>6</v>
      </c>
      <c r="B10" s="6"/>
      <c r="C10" s="6"/>
      <c r="D10" s="6"/>
      <c r="E10" s="7">
        <f>[6]список!E14</f>
        <v>100</v>
      </c>
      <c r="I10" s="2">
        <f t="shared" si="1"/>
        <v>100</v>
      </c>
      <c r="J10" s="2" t="e">
        <f t="shared" si="2"/>
        <v>#DIV/0!</v>
      </c>
    </row>
    <row r="11" spans="1:15" ht="15.6" hidden="1" x14ac:dyDescent="0.3">
      <c r="A11" s="6">
        <f t="shared" si="8"/>
        <v>7</v>
      </c>
      <c r="B11" s="6"/>
      <c r="C11" s="6"/>
      <c r="D11" s="6"/>
      <c r="E11" s="7">
        <f>[6]список!E15</f>
        <v>100</v>
      </c>
      <c r="I11" s="2">
        <f t="shared" si="1"/>
        <v>100</v>
      </c>
      <c r="J11" s="2" t="e">
        <f t="shared" si="2"/>
        <v>#DIV/0!</v>
      </c>
    </row>
    <row r="12" spans="1:15" ht="15.6" hidden="1" x14ac:dyDescent="0.3">
      <c r="A12" s="6">
        <f t="shared" si="8"/>
        <v>8</v>
      </c>
      <c r="B12" s="6"/>
      <c r="C12" s="6"/>
      <c r="D12" s="6"/>
      <c r="E12" s="7">
        <f>[6]список!E16</f>
        <v>100</v>
      </c>
      <c r="I12" s="2">
        <f t="shared" si="1"/>
        <v>100</v>
      </c>
      <c r="J12" s="2" t="e">
        <f t="shared" si="2"/>
        <v>#DIV/0!</v>
      </c>
    </row>
    <row r="13" spans="1:15" ht="15.6" hidden="1" x14ac:dyDescent="0.3">
      <c r="A13" s="6">
        <f t="shared" si="8"/>
        <v>9</v>
      </c>
      <c r="B13" s="6"/>
      <c r="C13" s="6"/>
      <c r="D13" s="6"/>
      <c r="E13" s="7">
        <f>[6]список!E17</f>
        <v>100</v>
      </c>
      <c r="I13" s="2">
        <f t="shared" si="1"/>
        <v>100</v>
      </c>
      <c r="J13" s="2" t="e">
        <f t="shared" si="2"/>
        <v>#DIV/0!</v>
      </c>
    </row>
    <row r="14" spans="1:15" ht="15.6" hidden="1" x14ac:dyDescent="0.3">
      <c r="A14" s="6">
        <f t="shared" si="8"/>
        <v>10</v>
      </c>
      <c r="B14" s="6"/>
      <c r="C14" s="6"/>
      <c r="D14" s="6"/>
      <c r="E14" s="7">
        <f>[6]список!E18</f>
        <v>100</v>
      </c>
      <c r="I14" s="2">
        <f t="shared" si="1"/>
        <v>100</v>
      </c>
      <c r="J14" s="2" t="e">
        <f t="shared" si="2"/>
        <v>#DIV/0!</v>
      </c>
    </row>
    <row r="15" spans="1:15" ht="15.6" hidden="1" x14ac:dyDescent="0.3">
      <c r="A15" s="6">
        <f t="shared" si="8"/>
        <v>11</v>
      </c>
      <c r="B15" s="6"/>
      <c r="C15" s="6"/>
      <c r="D15" s="6"/>
      <c r="E15" s="7">
        <f>[6]список!E19</f>
        <v>100</v>
      </c>
      <c r="I15" s="2">
        <f t="shared" si="1"/>
        <v>100</v>
      </c>
      <c r="J15" s="2" t="e">
        <f t="shared" si="2"/>
        <v>#DIV/0!</v>
      </c>
    </row>
    <row r="16" spans="1:15" ht="15.6" hidden="1" x14ac:dyDescent="0.3">
      <c r="A16" s="6">
        <f t="shared" si="8"/>
        <v>12</v>
      </c>
      <c r="B16" s="6"/>
      <c r="C16" s="6"/>
      <c r="D16" s="6"/>
      <c r="E16" s="7">
        <f>[6]список!E20</f>
        <v>100</v>
      </c>
      <c r="I16" s="2">
        <f t="shared" si="1"/>
        <v>100</v>
      </c>
      <c r="J16" s="2" t="e">
        <f t="shared" si="2"/>
        <v>#DIV/0!</v>
      </c>
    </row>
    <row r="17" spans="1:10" ht="15.6" hidden="1" x14ac:dyDescent="0.3">
      <c r="A17" s="6">
        <f t="shared" si="8"/>
        <v>13</v>
      </c>
      <c r="B17" s="6"/>
      <c r="C17" s="6"/>
      <c r="D17" s="6"/>
      <c r="E17" s="7">
        <f>[6]список!E21</f>
        <v>100</v>
      </c>
      <c r="I17" s="2">
        <f t="shared" si="1"/>
        <v>100</v>
      </c>
      <c r="J17" s="2" t="e">
        <f t="shared" si="2"/>
        <v>#DIV/0!</v>
      </c>
    </row>
    <row r="18" spans="1:10" ht="15.6" hidden="1" x14ac:dyDescent="0.3">
      <c r="A18" s="6">
        <f t="shared" si="8"/>
        <v>14</v>
      </c>
      <c r="B18" s="6"/>
      <c r="C18" s="6"/>
      <c r="D18" s="6"/>
      <c r="E18" s="7">
        <f>[6]список!E22</f>
        <v>100</v>
      </c>
      <c r="I18" s="2">
        <f t="shared" si="1"/>
        <v>100</v>
      </c>
      <c r="J18" s="2" t="e">
        <f t="shared" si="2"/>
        <v>#DIV/0!</v>
      </c>
    </row>
    <row r="19" spans="1:10" ht="15.6" hidden="1" x14ac:dyDescent="0.3">
      <c r="A19" s="6">
        <f t="shared" si="8"/>
        <v>15</v>
      </c>
      <c r="B19" s="6"/>
      <c r="C19" s="6"/>
      <c r="D19" s="6"/>
      <c r="E19" s="7">
        <f>[6]список!E23</f>
        <v>100</v>
      </c>
      <c r="I19" s="2">
        <f t="shared" si="1"/>
        <v>100</v>
      </c>
      <c r="J19" s="2" t="e">
        <f t="shared" si="2"/>
        <v>#DIV/0!</v>
      </c>
    </row>
    <row r="20" spans="1:10" ht="15.6" hidden="1" x14ac:dyDescent="0.3">
      <c r="A20" s="6">
        <f t="shared" si="8"/>
        <v>16</v>
      </c>
      <c r="B20" s="6"/>
      <c r="C20" s="6"/>
      <c r="D20" s="6"/>
      <c r="E20" s="7">
        <f>[6]список!E24</f>
        <v>100</v>
      </c>
      <c r="I20" s="2">
        <f t="shared" si="1"/>
        <v>100</v>
      </c>
      <c r="J20" s="2" t="e">
        <f t="shared" si="2"/>
        <v>#DIV/0!</v>
      </c>
    </row>
    <row r="21" spans="1:10" ht="15.6" hidden="1" x14ac:dyDescent="0.3">
      <c r="A21" s="6">
        <f t="shared" si="8"/>
        <v>17</v>
      </c>
      <c r="B21" s="6"/>
      <c r="C21" s="6"/>
      <c r="D21" s="6"/>
      <c r="E21" s="7">
        <f>[6]список!E25</f>
        <v>100</v>
      </c>
      <c r="I21" s="2">
        <f t="shared" si="1"/>
        <v>100</v>
      </c>
      <c r="J21" s="2" t="e">
        <f t="shared" si="2"/>
        <v>#DIV/0!</v>
      </c>
    </row>
    <row r="22" spans="1:10" ht="15.6" hidden="1" x14ac:dyDescent="0.3">
      <c r="A22" s="6">
        <f t="shared" si="8"/>
        <v>18</v>
      </c>
      <c r="B22" s="6"/>
      <c r="C22" s="6"/>
      <c r="D22" s="6"/>
      <c r="E22" s="7">
        <f>[6]список!E26</f>
        <v>100</v>
      </c>
      <c r="I22" s="2">
        <f t="shared" si="1"/>
        <v>100</v>
      </c>
      <c r="J22" s="2" t="e">
        <f t="shared" si="2"/>
        <v>#DIV/0!</v>
      </c>
    </row>
    <row r="23" spans="1:10" ht="15.6" hidden="1" x14ac:dyDescent="0.3">
      <c r="A23" s="6">
        <f t="shared" si="8"/>
        <v>19</v>
      </c>
      <c r="B23" s="6"/>
      <c r="C23" s="6"/>
      <c r="D23" s="6"/>
      <c r="E23" s="7">
        <f>[6]список!E27</f>
        <v>100</v>
      </c>
      <c r="I23" s="2">
        <f t="shared" si="1"/>
        <v>100</v>
      </c>
      <c r="J23" s="2" t="e">
        <f t="shared" si="2"/>
        <v>#DIV/0!</v>
      </c>
    </row>
    <row r="24" spans="1:10" ht="15.6" hidden="1" x14ac:dyDescent="0.3">
      <c r="A24" s="6">
        <f t="shared" si="8"/>
        <v>20</v>
      </c>
      <c r="B24" s="6"/>
      <c r="C24" s="6"/>
      <c r="D24" s="6"/>
      <c r="E24" s="7">
        <f>[6]список!E28</f>
        <v>100</v>
      </c>
      <c r="I24" s="2">
        <f t="shared" si="1"/>
        <v>100</v>
      </c>
      <c r="J24" s="2" t="e">
        <f t="shared" si="2"/>
        <v>#DIV/0!</v>
      </c>
    </row>
    <row r="25" spans="1:10" ht="15.6" hidden="1" x14ac:dyDescent="0.3">
      <c r="A25" s="6">
        <f t="shared" si="8"/>
        <v>21</v>
      </c>
      <c r="B25" s="6"/>
      <c r="C25" s="6"/>
      <c r="D25" s="6"/>
      <c r="E25" s="7">
        <f>[6]список!E29</f>
        <v>100</v>
      </c>
      <c r="I25" s="2">
        <f t="shared" si="1"/>
        <v>100</v>
      </c>
      <c r="J25" s="2" t="e">
        <f t="shared" si="2"/>
        <v>#DIV/0!</v>
      </c>
    </row>
    <row r="26" spans="1:10" ht="15.6" hidden="1" x14ac:dyDescent="0.3">
      <c r="A26" s="6">
        <f t="shared" si="8"/>
        <v>22</v>
      </c>
      <c r="B26" s="6"/>
      <c r="C26" s="6"/>
      <c r="D26" s="6"/>
      <c r="E26" s="7">
        <f>[6]список!E30</f>
        <v>100</v>
      </c>
      <c r="I26" s="2">
        <f t="shared" si="1"/>
        <v>100</v>
      </c>
      <c r="J26" s="2" t="e">
        <f t="shared" si="2"/>
        <v>#DIV/0!</v>
      </c>
    </row>
    <row r="27" spans="1:10" ht="15.6" hidden="1" x14ac:dyDescent="0.3">
      <c r="A27" s="6">
        <f t="shared" si="8"/>
        <v>23</v>
      </c>
      <c r="B27" s="6"/>
      <c r="C27" s="6"/>
      <c r="D27" s="6"/>
      <c r="E27" s="7">
        <f>[6]список!E31</f>
        <v>100</v>
      </c>
      <c r="I27" s="2">
        <f t="shared" si="1"/>
        <v>100</v>
      </c>
      <c r="J27" s="2" t="e">
        <f t="shared" si="2"/>
        <v>#DIV/0!</v>
      </c>
    </row>
    <row r="28" spans="1:10" ht="15.6" hidden="1" x14ac:dyDescent="0.3">
      <c r="A28" s="6">
        <f t="shared" si="8"/>
        <v>24</v>
      </c>
      <c r="B28" s="6"/>
      <c r="C28" s="6"/>
      <c r="D28" s="6"/>
      <c r="E28" s="7">
        <f>[6]список!E32</f>
        <v>100</v>
      </c>
      <c r="I28" s="2">
        <f t="shared" si="1"/>
        <v>100</v>
      </c>
      <c r="J28" s="2" t="e">
        <f t="shared" si="2"/>
        <v>#DIV/0!</v>
      </c>
    </row>
    <row r="29" spans="1:10" ht="15.6" hidden="1" x14ac:dyDescent="0.3">
      <c r="A29" s="6">
        <f t="shared" si="8"/>
        <v>25</v>
      </c>
      <c r="B29" s="6"/>
      <c r="C29" s="6"/>
      <c r="D29" s="6"/>
      <c r="E29" s="7">
        <f>[6]список!E33</f>
        <v>100</v>
      </c>
      <c r="I29" s="2">
        <f t="shared" si="1"/>
        <v>100</v>
      </c>
      <c r="J29" s="2" t="e">
        <f t="shared" si="2"/>
        <v>#DIV/0!</v>
      </c>
    </row>
    <row r="30" spans="1:10" ht="15.6" hidden="1" x14ac:dyDescent="0.3">
      <c r="A30" s="6">
        <f t="shared" si="8"/>
        <v>26</v>
      </c>
      <c r="B30" s="6"/>
      <c r="C30" s="6"/>
      <c r="D30" s="6"/>
      <c r="E30" s="7">
        <f>[6]список!E34</f>
        <v>100</v>
      </c>
      <c r="I30" s="2">
        <f t="shared" si="1"/>
        <v>100</v>
      </c>
      <c r="J30" s="2" t="e">
        <f t="shared" si="2"/>
        <v>#DIV/0!</v>
      </c>
    </row>
    <row r="31" spans="1:10" ht="15.6" hidden="1" x14ac:dyDescent="0.3">
      <c r="A31" s="6">
        <f t="shared" si="8"/>
        <v>27</v>
      </c>
      <c r="B31" s="6"/>
      <c r="C31" s="6"/>
      <c r="D31" s="6"/>
      <c r="E31" s="7">
        <f>[6]список!E35</f>
        <v>100</v>
      </c>
      <c r="I31" s="2">
        <f t="shared" si="1"/>
        <v>100</v>
      </c>
      <c r="J31" s="2" t="e">
        <f t="shared" si="2"/>
        <v>#DIV/0!</v>
      </c>
    </row>
    <row r="32" spans="1:10" ht="15.6" hidden="1" x14ac:dyDescent="0.3">
      <c r="A32" s="6">
        <f t="shared" si="8"/>
        <v>28</v>
      </c>
      <c r="B32" s="6"/>
      <c r="C32" s="6"/>
      <c r="D32" s="6"/>
      <c r="E32" s="7">
        <f>[6]список!E36</f>
        <v>100</v>
      </c>
      <c r="I32" s="2">
        <f t="shared" si="1"/>
        <v>100</v>
      </c>
      <c r="J32" s="2" t="e">
        <f t="shared" si="2"/>
        <v>#DIV/0!</v>
      </c>
    </row>
    <row r="33" spans="1:10" ht="15.6" hidden="1" x14ac:dyDescent="0.3">
      <c r="A33" s="6">
        <f t="shared" si="8"/>
        <v>29</v>
      </c>
      <c r="B33" s="6"/>
      <c r="C33" s="6"/>
      <c r="D33" s="6"/>
      <c r="E33" s="7">
        <f>[6]список!E37</f>
        <v>100</v>
      </c>
      <c r="I33" s="2">
        <f t="shared" si="1"/>
        <v>100</v>
      </c>
      <c r="J33" s="2" t="e">
        <f t="shared" si="2"/>
        <v>#DIV/0!</v>
      </c>
    </row>
    <row r="34" spans="1:10" ht="15.6" hidden="1" x14ac:dyDescent="0.3">
      <c r="A34" s="6">
        <f t="shared" si="8"/>
        <v>30</v>
      </c>
      <c r="B34" s="6"/>
      <c r="C34" s="6"/>
      <c r="D34" s="6"/>
      <c r="E34" s="7">
        <f>[6]список!E38</f>
        <v>100</v>
      </c>
      <c r="I34" s="2">
        <f t="shared" si="1"/>
        <v>100</v>
      </c>
      <c r="J34" s="2" t="e">
        <f t="shared" si="2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D1" workbookViewId="0">
      <selection activeCell="M37" sqref="M37"/>
    </sheetView>
  </sheetViews>
  <sheetFormatPr defaultRowHeight="13.2" x14ac:dyDescent="0.25"/>
  <cols>
    <col min="1" max="1" width="4.6640625" customWidth="1"/>
    <col min="2" max="2" width="41.88671875" customWidth="1"/>
    <col min="3" max="3" width="55" customWidth="1"/>
    <col min="4" max="4" width="26.33203125" customWidth="1"/>
    <col min="5" max="8" width="4.5546875" customWidth="1"/>
    <col min="9" max="10" width="5.88671875" customWidth="1"/>
  </cols>
  <sheetData>
    <row r="1" spans="1:15" ht="17.399999999999999" x14ac:dyDescent="0.25">
      <c r="A1" s="20" t="s">
        <v>0</v>
      </c>
      <c r="B1" s="20"/>
      <c r="C1" s="20"/>
      <c r="D1" s="20"/>
      <c r="E1" s="12"/>
    </row>
    <row r="2" spans="1:15" ht="20.399999999999999" customHeight="1" x14ac:dyDescent="0.25">
      <c r="A2" s="21" t="s">
        <v>27</v>
      </c>
      <c r="B2" s="21"/>
      <c r="C2" s="21"/>
      <c r="D2" s="21"/>
      <c r="E2" s="13"/>
    </row>
    <row r="3" spans="1:15" ht="20.399999999999999" customHeight="1" x14ac:dyDescent="0.25">
      <c r="A3" s="18" t="s">
        <v>2</v>
      </c>
      <c r="B3" s="19"/>
      <c r="C3" s="19"/>
      <c r="D3" s="19"/>
      <c r="E3" s="13"/>
      <c r="J3" s="28">
        <v>1.25</v>
      </c>
      <c r="K3" s="28">
        <v>0.25</v>
      </c>
    </row>
    <row r="4" spans="1:15" ht="75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9" t="s">
        <v>42</v>
      </c>
      <c r="F4" s="9" t="s">
        <v>38</v>
      </c>
      <c r="G4" s="9" t="s">
        <v>39</v>
      </c>
      <c r="H4" s="9" t="s">
        <v>43</v>
      </c>
      <c r="I4" s="9" t="s">
        <v>40</v>
      </c>
      <c r="J4" s="9" t="s">
        <v>41</v>
      </c>
      <c r="K4" s="9" t="s">
        <v>45</v>
      </c>
      <c r="L4" s="9" t="s">
        <v>46</v>
      </c>
      <c r="M4" s="9" t="s">
        <v>47</v>
      </c>
      <c r="N4" s="9" t="s">
        <v>48</v>
      </c>
      <c r="O4" s="9" t="s">
        <v>49</v>
      </c>
    </row>
    <row r="5" spans="1:15" ht="21.6" customHeight="1" x14ac:dyDescent="0.25">
      <c r="A5" s="2">
        <v>1</v>
      </c>
      <c r="B5" s="3" t="s">
        <v>28</v>
      </c>
      <c r="C5" s="3" t="s">
        <v>29</v>
      </c>
      <c r="D5" s="3" t="s">
        <v>26</v>
      </c>
      <c r="E5" s="3">
        <f>[10]список!E9</f>
        <v>77</v>
      </c>
      <c r="F5" s="6">
        <f>[11]список!E9</f>
        <v>62</v>
      </c>
      <c r="G5" s="6">
        <f>[1]список!E9</f>
        <v>71</v>
      </c>
      <c r="H5" s="6">
        <f>[12]список!E9</f>
        <v>74</v>
      </c>
      <c r="I5" s="11">
        <f>AVERAGE(E5:H5)</f>
        <v>71</v>
      </c>
      <c r="J5" s="11">
        <f>SQRT(_xlfn.VAR.S(E5:H5))</f>
        <v>6.4807406984078604</v>
      </c>
      <c r="K5" s="29">
        <f t="shared" ref="K5" si="0">J5/I5*100</f>
        <v>9.1278038005744513</v>
      </c>
      <c r="L5" s="29">
        <f>MAX($J$3*J5,$K$3*I5)</f>
        <v>17.75</v>
      </c>
      <c r="M5" s="30" t="str">
        <f>CONCATENATE("&gt;",TEXT(I5-L5,"0.0"))</f>
        <v>&gt;53.3</v>
      </c>
      <c r="N5" s="30" t="str">
        <f>CONCATENATE("&lt;",TEXT(I5+L5,"0.0"))</f>
        <v>&lt;88.8</v>
      </c>
      <c r="O5" s="31">
        <f>AVERAGEIFS(E5:H5,E5:H5,M5,E5:H5,N5)</f>
        <v>71</v>
      </c>
    </row>
    <row r="6" spans="1:15" ht="25.2" hidden="1" customHeight="1" x14ac:dyDescent="0.25">
      <c r="A6" s="2">
        <f>A5+1</f>
        <v>2</v>
      </c>
      <c r="B6" s="2"/>
      <c r="C6" s="2"/>
      <c r="D6" s="2"/>
      <c r="E6" s="14"/>
    </row>
    <row r="7" spans="1:15" ht="15.6" hidden="1" x14ac:dyDescent="0.25">
      <c r="A7" s="2">
        <f t="shared" ref="A7:A29" si="1">A6+1</f>
        <v>3</v>
      </c>
      <c r="B7" s="2"/>
      <c r="C7" s="2"/>
      <c r="D7" s="2"/>
      <c r="E7" s="14"/>
    </row>
    <row r="8" spans="1:15" ht="15.6" hidden="1" x14ac:dyDescent="0.25">
      <c r="A8" s="2">
        <f t="shared" si="1"/>
        <v>4</v>
      </c>
      <c r="B8" s="2"/>
      <c r="C8" s="2"/>
      <c r="D8" s="2"/>
      <c r="E8" s="14"/>
    </row>
    <row r="9" spans="1:15" ht="15.6" hidden="1" x14ac:dyDescent="0.25">
      <c r="A9" s="2">
        <f t="shared" si="1"/>
        <v>5</v>
      </c>
      <c r="B9" s="2"/>
      <c r="C9" s="2"/>
      <c r="D9" s="2"/>
      <c r="E9" s="14"/>
    </row>
    <row r="10" spans="1:15" ht="15.6" hidden="1" x14ac:dyDescent="0.25">
      <c r="A10" s="2">
        <f t="shared" si="1"/>
        <v>6</v>
      </c>
      <c r="B10" s="2"/>
      <c r="C10" s="2"/>
      <c r="D10" s="2"/>
      <c r="E10" s="14"/>
    </row>
    <row r="11" spans="1:15" ht="15.6" hidden="1" x14ac:dyDescent="0.25">
      <c r="A11" s="2">
        <f t="shared" si="1"/>
        <v>7</v>
      </c>
      <c r="B11" s="2"/>
      <c r="C11" s="2"/>
      <c r="D11" s="2"/>
      <c r="E11" s="14"/>
    </row>
    <row r="12" spans="1:15" ht="15.6" hidden="1" x14ac:dyDescent="0.25">
      <c r="A12" s="2">
        <f t="shared" si="1"/>
        <v>8</v>
      </c>
      <c r="B12" s="2"/>
      <c r="C12" s="2"/>
      <c r="D12" s="2"/>
      <c r="E12" s="14"/>
    </row>
    <row r="13" spans="1:15" ht="15.6" hidden="1" x14ac:dyDescent="0.25">
      <c r="A13" s="2">
        <f t="shared" si="1"/>
        <v>9</v>
      </c>
      <c r="B13" s="2"/>
      <c r="C13" s="2"/>
      <c r="D13" s="2"/>
      <c r="E13" s="14"/>
    </row>
    <row r="14" spans="1:15" ht="15.6" hidden="1" x14ac:dyDescent="0.25">
      <c r="A14" s="2">
        <f t="shared" si="1"/>
        <v>10</v>
      </c>
      <c r="B14" s="2"/>
      <c r="C14" s="2"/>
      <c r="D14" s="2"/>
      <c r="E14" s="14"/>
    </row>
    <row r="15" spans="1:15" ht="15.6" hidden="1" x14ac:dyDescent="0.25">
      <c r="A15" s="2">
        <f t="shared" si="1"/>
        <v>11</v>
      </c>
      <c r="B15" s="2"/>
      <c r="C15" s="2"/>
      <c r="D15" s="2"/>
      <c r="E15" s="14"/>
    </row>
    <row r="16" spans="1:15" ht="15.6" hidden="1" x14ac:dyDescent="0.25">
      <c r="A16" s="2">
        <f t="shared" si="1"/>
        <v>12</v>
      </c>
      <c r="B16" s="2"/>
      <c r="C16" s="2"/>
      <c r="D16" s="2"/>
      <c r="E16" s="14"/>
    </row>
    <row r="17" spans="1:5" ht="15.6" hidden="1" x14ac:dyDescent="0.25">
      <c r="A17" s="2">
        <f t="shared" si="1"/>
        <v>13</v>
      </c>
      <c r="B17" s="2"/>
      <c r="C17" s="2"/>
      <c r="D17" s="2"/>
      <c r="E17" s="14"/>
    </row>
    <row r="18" spans="1:5" ht="20.399999999999999" hidden="1" customHeight="1" x14ac:dyDescent="0.25">
      <c r="A18" s="2">
        <f t="shared" si="1"/>
        <v>14</v>
      </c>
      <c r="B18" s="2"/>
      <c r="C18" s="2"/>
      <c r="D18" s="2"/>
      <c r="E18" s="14"/>
    </row>
    <row r="19" spans="1:5" ht="15.6" hidden="1" x14ac:dyDescent="0.25">
      <c r="A19" s="2">
        <f t="shared" si="1"/>
        <v>15</v>
      </c>
      <c r="B19" s="2"/>
      <c r="C19" s="2"/>
      <c r="D19" s="2"/>
      <c r="E19" s="14"/>
    </row>
    <row r="20" spans="1:5" ht="15.6" hidden="1" x14ac:dyDescent="0.25">
      <c r="A20" s="2">
        <f t="shared" si="1"/>
        <v>16</v>
      </c>
      <c r="B20" s="2"/>
      <c r="C20" s="2"/>
      <c r="D20" s="2"/>
      <c r="E20" s="14"/>
    </row>
    <row r="21" spans="1:5" ht="15.6" hidden="1" x14ac:dyDescent="0.25">
      <c r="A21" s="2">
        <f t="shared" si="1"/>
        <v>17</v>
      </c>
      <c r="B21" s="2"/>
      <c r="C21" s="2"/>
      <c r="D21" s="2"/>
      <c r="E21" s="14"/>
    </row>
    <row r="22" spans="1:5" ht="15.6" hidden="1" x14ac:dyDescent="0.25">
      <c r="A22" s="2">
        <f t="shared" si="1"/>
        <v>18</v>
      </c>
      <c r="B22" s="2"/>
      <c r="C22" s="2"/>
      <c r="D22" s="2"/>
      <c r="E22" s="14"/>
    </row>
    <row r="23" spans="1:5" ht="15.6" hidden="1" x14ac:dyDescent="0.25">
      <c r="A23" s="2">
        <f t="shared" si="1"/>
        <v>19</v>
      </c>
      <c r="B23" s="2"/>
      <c r="C23" s="2"/>
      <c r="D23" s="2"/>
      <c r="E23" s="14"/>
    </row>
    <row r="24" spans="1:5" ht="15.6" hidden="1" x14ac:dyDescent="0.25">
      <c r="A24" s="2">
        <f t="shared" si="1"/>
        <v>20</v>
      </c>
      <c r="B24" s="2"/>
      <c r="C24" s="2"/>
      <c r="D24" s="2"/>
      <c r="E24" s="14"/>
    </row>
    <row r="25" spans="1:5" ht="15.6" hidden="1" x14ac:dyDescent="0.25">
      <c r="A25" s="2">
        <f t="shared" si="1"/>
        <v>21</v>
      </c>
      <c r="B25" s="2"/>
      <c r="C25" s="2"/>
      <c r="D25" s="2"/>
      <c r="E25" s="14"/>
    </row>
    <row r="26" spans="1:5" ht="15.6" hidden="1" x14ac:dyDescent="0.25">
      <c r="A26" s="2">
        <f t="shared" si="1"/>
        <v>22</v>
      </c>
      <c r="B26" s="2"/>
      <c r="C26" s="2"/>
      <c r="D26" s="2"/>
      <c r="E26" s="14"/>
    </row>
    <row r="27" spans="1:5" ht="15.6" hidden="1" x14ac:dyDescent="0.25">
      <c r="A27" s="2">
        <f t="shared" si="1"/>
        <v>23</v>
      </c>
      <c r="B27" s="2"/>
      <c r="C27" s="2"/>
      <c r="D27" s="2"/>
      <c r="E27" s="14"/>
    </row>
    <row r="28" spans="1:5" ht="15.6" hidden="1" x14ac:dyDescent="0.25">
      <c r="A28" s="2">
        <f t="shared" si="1"/>
        <v>24</v>
      </c>
      <c r="B28" s="2"/>
      <c r="C28" s="2"/>
      <c r="D28" s="2"/>
      <c r="E28" s="14"/>
    </row>
    <row r="29" spans="1:5" ht="15.6" hidden="1" x14ac:dyDescent="0.25">
      <c r="A29" s="2">
        <f t="shared" si="1"/>
        <v>25</v>
      </c>
      <c r="B29" s="2"/>
      <c r="C29" s="2"/>
      <c r="D29" s="2"/>
      <c r="E29" s="14"/>
    </row>
    <row r="30" spans="1:5" ht="15.6" hidden="1" x14ac:dyDescent="0.25">
      <c r="A30" s="2"/>
      <c r="B30" s="2"/>
      <c r="C30" s="2"/>
      <c r="D30" s="2"/>
      <c r="E30" s="14"/>
    </row>
    <row r="31" spans="1:5" ht="15.6" hidden="1" x14ac:dyDescent="0.25">
      <c r="A31" s="2"/>
      <c r="B31" s="2"/>
      <c r="C31" s="2"/>
      <c r="D31" s="2"/>
      <c r="E31" s="14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D1" workbookViewId="0">
      <selection activeCell="N39" sqref="N39:N40"/>
    </sheetView>
  </sheetViews>
  <sheetFormatPr defaultRowHeight="14.4" x14ac:dyDescent="0.3"/>
  <cols>
    <col min="1" max="1" width="4.33203125" style="4" customWidth="1"/>
    <col min="2" max="2" width="43" style="4" customWidth="1"/>
    <col min="3" max="3" width="47.6640625" style="4" customWidth="1"/>
    <col min="4" max="4" width="26.5546875" style="4" customWidth="1"/>
    <col min="5" max="8" width="4.109375" style="4" customWidth="1"/>
    <col min="9" max="9" width="5.6640625" style="4" customWidth="1"/>
    <col min="10" max="10" width="4.109375" style="4" customWidth="1"/>
    <col min="11" max="11" width="8.88671875" style="4"/>
    <col min="12" max="15" width="6" style="4" customWidth="1"/>
    <col min="16" max="16384" width="8.88671875" style="4"/>
  </cols>
  <sheetData>
    <row r="1" spans="1:15" ht="21" customHeight="1" x14ac:dyDescent="0.3">
      <c r="A1" s="24" t="s">
        <v>0</v>
      </c>
      <c r="B1" s="25"/>
      <c r="C1" s="25"/>
      <c r="D1" s="25"/>
      <c r="E1" s="15"/>
    </row>
    <row r="2" spans="1:15" ht="19.95" customHeight="1" x14ac:dyDescent="0.3">
      <c r="A2" s="26" t="s">
        <v>30</v>
      </c>
      <c r="B2" s="27"/>
      <c r="C2" s="27"/>
      <c r="D2" s="27"/>
      <c r="E2" s="16"/>
    </row>
    <row r="3" spans="1:15" ht="19.95" customHeight="1" x14ac:dyDescent="0.3">
      <c r="A3" s="22" t="s">
        <v>2</v>
      </c>
      <c r="B3" s="23"/>
      <c r="C3" s="23"/>
      <c r="D3" s="23"/>
      <c r="E3" s="16"/>
      <c r="J3" s="28">
        <v>1.25</v>
      </c>
      <c r="K3" s="28">
        <v>0.25</v>
      </c>
    </row>
    <row r="4" spans="1:15" ht="75" customHeight="1" x14ac:dyDescent="0.3">
      <c r="A4" s="5" t="s">
        <v>3</v>
      </c>
      <c r="B4" s="5" t="s">
        <v>4</v>
      </c>
      <c r="C4" s="5" t="s">
        <v>5</v>
      </c>
      <c r="D4" s="5" t="s">
        <v>6</v>
      </c>
      <c r="E4" s="9" t="s">
        <v>42</v>
      </c>
      <c r="F4" s="9" t="s">
        <v>38</v>
      </c>
      <c r="G4" s="9" t="s">
        <v>39</v>
      </c>
      <c r="H4" s="9" t="s">
        <v>43</v>
      </c>
      <c r="I4" s="9" t="s">
        <v>40</v>
      </c>
      <c r="J4" s="9" t="s">
        <v>41</v>
      </c>
      <c r="K4" s="9" t="s">
        <v>45</v>
      </c>
      <c r="L4" s="9" t="s">
        <v>46</v>
      </c>
      <c r="M4" s="9" t="s">
        <v>47</v>
      </c>
      <c r="N4" s="9" t="s">
        <v>48</v>
      </c>
      <c r="O4" s="9" t="s">
        <v>49</v>
      </c>
    </row>
    <row r="5" spans="1:15" ht="46.8" x14ac:dyDescent="0.3">
      <c r="A5" s="6">
        <v>1</v>
      </c>
      <c r="B5" s="8" t="s">
        <v>31</v>
      </c>
      <c r="C5" s="8" t="s">
        <v>32</v>
      </c>
      <c r="D5" s="8" t="s">
        <v>21</v>
      </c>
      <c r="E5" s="8">
        <f>[13]список!E9</f>
        <v>82</v>
      </c>
      <c r="F5" s="6">
        <f>[14]список!E9</f>
        <v>64</v>
      </c>
      <c r="G5" s="6">
        <f>[15]список!E9</f>
        <v>88</v>
      </c>
      <c r="H5" s="6">
        <f>[16]список!E9</f>
        <v>76</v>
      </c>
      <c r="I5" s="11">
        <f>AVERAGE(E5:H5)</f>
        <v>77.5</v>
      </c>
      <c r="J5" s="2">
        <f>SQRT(_xlfn.VAR.S(E5:H5))</f>
        <v>10.246950765959598</v>
      </c>
      <c r="K5" s="29">
        <f t="shared" ref="K5" si="0">J5/I5*100</f>
        <v>13.2218719560769</v>
      </c>
      <c r="L5" s="29">
        <f>MAX($J$3*J5,$K$3*I5)</f>
        <v>19.375</v>
      </c>
      <c r="M5" s="30" t="str">
        <f>CONCATENATE("&gt;",TEXT(I5-L5,"0.0"))</f>
        <v>&gt;58.1</v>
      </c>
      <c r="N5" s="30" t="str">
        <f>CONCATENATE("&lt;",TEXT(I5+L5,"0.0"))</f>
        <v>&lt;96.9</v>
      </c>
      <c r="O5" s="31">
        <f>AVERAGEIFS(E5:H5,E5:H5,M5,E5:H5,N5)</f>
        <v>77.5</v>
      </c>
    </row>
    <row r="6" spans="1:15" ht="15.6" hidden="1" x14ac:dyDescent="0.3">
      <c r="A6" s="6">
        <f>A5+1</f>
        <v>2</v>
      </c>
      <c r="B6" s="6"/>
      <c r="C6" s="6"/>
      <c r="D6" s="6"/>
      <c r="E6" s="17"/>
    </row>
    <row r="7" spans="1:15" ht="15.6" hidden="1" x14ac:dyDescent="0.3">
      <c r="A7" s="6">
        <f t="shared" ref="A7:A34" si="1">A6+1</f>
        <v>3</v>
      </c>
      <c r="B7" s="6"/>
      <c r="C7" s="6"/>
      <c r="D7" s="6"/>
      <c r="E7" s="17"/>
    </row>
    <row r="8" spans="1:15" ht="15.6" hidden="1" x14ac:dyDescent="0.3">
      <c r="A8" s="6">
        <f t="shared" si="1"/>
        <v>4</v>
      </c>
      <c r="B8" s="6"/>
      <c r="C8" s="6"/>
      <c r="D8" s="6"/>
      <c r="E8" s="17"/>
    </row>
    <row r="9" spans="1:15" ht="15.6" hidden="1" x14ac:dyDescent="0.3">
      <c r="A9" s="6">
        <f t="shared" si="1"/>
        <v>5</v>
      </c>
      <c r="B9" s="6"/>
      <c r="C9" s="6"/>
      <c r="D9" s="6"/>
      <c r="E9" s="17"/>
    </row>
    <row r="10" spans="1:15" ht="15.6" hidden="1" x14ac:dyDescent="0.3">
      <c r="A10" s="6">
        <f t="shared" si="1"/>
        <v>6</v>
      </c>
      <c r="B10" s="6"/>
      <c r="C10" s="6"/>
      <c r="D10" s="6"/>
      <c r="E10" s="17"/>
    </row>
    <row r="11" spans="1:15" ht="15.6" hidden="1" x14ac:dyDescent="0.3">
      <c r="A11" s="6">
        <f t="shared" si="1"/>
        <v>7</v>
      </c>
      <c r="B11" s="6"/>
      <c r="C11" s="6"/>
      <c r="D11" s="6"/>
      <c r="E11" s="17"/>
    </row>
    <row r="12" spans="1:15" ht="15.6" hidden="1" x14ac:dyDescent="0.3">
      <c r="A12" s="6">
        <f t="shared" si="1"/>
        <v>8</v>
      </c>
      <c r="B12" s="6"/>
      <c r="C12" s="6"/>
      <c r="D12" s="6"/>
      <c r="E12" s="17"/>
    </row>
    <row r="13" spans="1:15" ht="15.6" hidden="1" x14ac:dyDescent="0.3">
      <c r="A13" s="6">
        <f t="shared" si="1"/>
        <v>9</v>
      </c>
      <c r="B13" s="6"/>
      <c r="C13" s="6"/>
      <c r="D13" s="6"/>
      <c r="E13" s="17"/>
    </row>
    <row r="14" spans="1:15" ht="15.6" hidden="1" x14ac:dyDescent="0.3">
      <c r="A14" s="6">
        <f t="shared" si="1"/>
        <v>10</v>
      </c>
      <c r="B14" s="6"/>
      <c r="C14" s="6"/>
      <c r="D14" s="6"/>
      <c r="E14" s="17"/>
    </row>
    <row r="15" spans="1:15" ht="15.6" hidden="1" x14ac:dyDescent="0.3">
      <c r="A15" s="6">
        <f t="shared" si="1"/>
        <v>11</v>
      </c>
      <c r="B15" s="6"/>
      <c r="C15" s="6"/>
      <c r="D15" s="6"/>
      <c r="E15" s="17"/>
    </row>
    <row r="16" spans="1:15" ht="15.6" hidden="1" x14ac:dyDescent="0.3">
      <c r="A16" s="6">
        <f t="shared" si="1"/>
        <v>12</v>
      </c>
      <c r="B16" s="6"/>
      <c r="C16" s="6"/>
      <c r="D16" s="6"/>
      <c r="E16" s="17"/>
    </row>
    <row r="17" spans="1:5" ht="15.6" hidden="1" x14ac:dyDescent="0.3">
      <c r="A17" s="6">
        <f t="shared" si="1"/>
        <v>13</v>
      </c>
      <c r="B17" s="6"/>
      <c r="C17" s="6"/>
      <c r="D17" s="6"/>
      <c r="E17" s="17"/>
    </row>
    <row r="18" spans="1:5" ht="15.6" hidden="1" x14ac:dyDescent="0.3">
      <c r="A18" s="6">
        <f t="shared" si="1"/>
        <v>14</v>
      </c>
      <c r="B18" s="6"/>
      <c r="C18" s="6"/>
      <c r="D18" s="6"/>
      <c r="E18" s="17"/>
    </row>
    <row r="19" spans="1:5" ht="15.6" hidden="1" x14ac:dyDescent="0.3">
      <c r="A19" s="6">
        <f t="shared" si="1"/>
        <v>15</v>
      </c>
      <c r="B19" s="6"/>
      <c r="C19" s="6"/>
      <c r="D19" s="6"/>
      <c r="E19" s="17"/>
    </row>
    <row r="20" spans="1:5" ht="15.6" hidden="1" x14ac:dyDescent="0.3">
      <c r="A20" s="6">
        <f t="shared" si="1"/>
        <v>16</v>
      </c>
      <c r="B20" s="6"/>
      <c r="C20" s="6"/>
      <c r="D20" s="6"/>
      <c r="E20" s="17"/>
    </row>
    <row r="21" spans="1:5" ht="15.6" hidden="1" x14ac:dyDescent="0.3">
      <c r="A21" s="6">
        <f t="shared" si="1"/>
        <v>17</v>
      </c>
      <c r="B21" s="6"/>
      <c r="C21" s="6"/>
      <c r="D21" s="6"/>
      <c r="E21" s="17"/>
    </row>
    <row r="22" spans="1:5" ht="15.6" hidden="1" x14ac:dyDescent="0.3">
      <c r="A22" s="6">
        <f t="shared" si="1"/>
        <v>18</v>
      </c>
      <c r="B22" s="6"/>
      <c r="C22" s="6"/>
      <c r="D22" s="6"/>
      <c r="E22" s="17"/>
    </row>
    <row r="23" spans="1:5" ht="15.6" hidden="1" x14ac:dyDescent="0.3">
      <c r="A23" s="6">
        <f t="shared" si="1"/>
        <v>19</v>
      </c>
      <c r="B23" s="6"/>
      <c r="C23" s="6"/>
      <c r="D23" s="6"/>
      <c r="E23" s="17"/>
    </row>
    <row r="24" spans="1:5" ht="15.6" hidden="1" x14ac:dyDescent="0.3">
      <c r="A24" s="6">
        <f t="shared" si="1"/>
        <v>20</v>
      </c>
      <c r="B24" s="6"/>
      <c r="C24" s="6"/>
      <c r="D24" s="6"/>
      <c r="E24" s="17"/>
    </row>
    <row r="25" spans="1:5" ht="15.6" hidden="1" x14ac:dyDescent="0.3">
      <c r="A25" s="6">
        <f t="shared" si="1"/>
        <v>21</v>
      </c>
      <c r="B25" s="6"/>
      <c r="C25" s="6"/>
      <c r="D25" s="6"/>
      <c r="E25" s="17"/>
    </row>
    <row r="26" spans="1:5" ht="15.6" hidden="1" x14ac:dyDescent="0.3">
      <c r="A26" s="6">
        <f t="shared" si="1"/>
        <v>22</v>
      </c>
      <c r="B26" s="6"/>
      <c r="C26" s="6"/>
      <c r="D26" s="6"/>
      <c r="E26" s="17"/>
    </row>
    <row r="27" spans="1:5" ht="15.6" hidden="1" x14ac:dyDescent="0.3">
      <c r="A27" s="6">
        <f t="shared" si="1"/>
        <v>23</v>
      </c>
      <c r="B27" s="6"/>
      <c r="C27" s="6"/>
      <c r="D27" s="6"/>
      <c r="E27" s="17"/>
    </row>
    <row r="28" spans="1:5" ht="15.6" hidden="1" x14ac:dyDescent="0.3">
      <c r="A28" s="6">
        <f t="shared" si="1"/>
        <v>24</v>
      </c>
      <c r="B28" s="6"/>
      <c r="C28" s="6"/>
      <c r="D28" s="6"/>
      <c r="E28" s="17"/>
    </row>
    <row r="29" spans="1:5" ht="15.6" hidden="1" x14ac:dyDescent="0.3">
      <c r="A29" s="6">
        <f t="shared" si="1"/>
        <v>25</v>
      </c>
      <c r="B29" s="6"/>
      <c r="C29" s="6"/>
      <c r="D29" s="6"/>
      <c r="E29" s="17"/>
    </row>
    <row r="30" spans="1:5" ht="15.6" hidden="1" x14ac:dyDescent="0.3">
      <c r="A30" s="6">
        <f t="shared" si="1"/>
        <v>26</v>
      </c>
      <c r="B30" s="6"/>
      <c r="C30" s="6"/>
      <c r="D30" s="6"/>
      <c r="E30" s="17"/>
    </row>
    <row r="31" spans="1:5" ht="15.6" hidden="1" x14ac:dyDescent="0.3">
      <c r="A31" s="6">
        <f t="shared" si="1"/>
        <v>27</v>
      </c>
      <c r="B31" s="6"/>
      <c r="C31" s="6"/>
      <c r="D31" s="6"/>
      <c r="E31" s="17"/>
    </row>
    <row r="32" spans="1:5" ht="15.6" hidden="1" x14ac:dyDescent="0.3">
      <c r="A32" s="6">
        <f t="shared" si="1"/>
        <v>28</v>
      </c>
      <c r="B32" s="6"/>
      <c r="C32" s="6"/>
      <c r="D32" s="6"/>
      <c r="E32" s="17"/>
    </row>
    <row r="33" spans="1:5" ht="15.6" hidden="1" x14ac:dyDescent="0.3">
      <c r="A33" s="6">
        <f t="shared" si="1"/>
        <v>29</v>
      </c>
      <c r="B33" s="6"/>
      <c r="C33" s="6"/>
      <c r="D33" s="6"/>
      <c r="E33" s="17"/>
    </row>
    <row r="34" spans="1:5" ht="15.6" hidden="1" x14ac:dyDescent="0.3">
      <c r="A34" s="6">
        <f t="shared" si="1"/>
        <v>30</v>
      </c>
      <c r="B34" s="6"/>
      <c r="C34" s="6"/>
      <c r="D34" s="6"/>
      <c r="E34" s="17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C1" workbookViewId="0">
      <selection activeCell="G42" sqref="G42"/>
    </sheetView>
  </sheetViews>
  <sheetFormatPr defaultRowHeight="14.4" x14ac:dyDescent="0.3"/>
  <cols>
    <col min="1" max="1" width="4.33203125" style="4" customWidth="1"/>
    <col min="2" max="2" width="34.77734375" style="4" customWidth="1"/>
    <col min="3" max="3" width="60.109375" style="4" customWidth="1"/>
    <col min="4" max="4" width="26.5546875" style="4" customWidth="1"/>
    <col min="5" max="5" width="4.88671875" style="4" customWidth="1"/>
    <col min="6" max="10" width="5.109375" style="4" customWidth="1"/>
    <col min="11" max="16384" width="8.88671875" style="4"/>
  </cols>
  <sheetData>
    <row r="1" spans="1:15" ht="21" customHeight="1" x14ac:dyDescent="0.3">
      <c r="A1" s="24" t="s">
        <v>0</v>
      </c>
      <c r="B1" s="25"/>
      <c r="C1" s="25"/>
      <c r="D1" s="25"/>
      <c r="E1" s="15"/>
    </row>
    <row r="2" spans="1:15" ht="19.95" customHeight="1" x14ac:dyDescent="0.3">
      <c r="A2" s="26" t="s">
        <v>33</v>
      </c>
      <c r="B2" s="27"/>
      <c r="C2" s="27"/>
      <c r="D2" s="27"/>
      <c r="E2" s="16"/>
    </row>
    <row r="3" spans="1:15" ht="19.95" customHeight="1" x14ac:dyDescent="0.3">
      <c r="A3" s="22" t="s">
        <v>2</v>
      </c>
      <c r="B3" s="23"/>
      <c r="C3" s="23"/>
      <c r="D3" s="23"/>
      <c r="E3" s="16"/>
      <c r="J3" s="28">
        <v>1.25</v>
      </c>
      <c r="K3" s="28">
        <v>0.25</v>
      </c>
    </row>
    <row r="4" spans="1:15" ht="90" customHeight="1" x14ac:dyDescent="0.3">
      <c r="A4" s="5" t="s">
        <v>3</v>
      </c>
      <c r="B4" s="5" t="s">
        <v>4</v>
      </c>
      <c r="C4" s="5" t="s">
        <v>5</v>
      </c>
      <c r="D4" s="5" t="s">
        <v>6</v>
      </c>
      <c r="E4" s="9" t="s">
        <v>42</v>
      </c>
      <c r="F4" s="9" t="s">
        <v>38</v>
      </c>
      <c r="G4" s="9" t="s">
        <v>39</v>
      </c>
      <c r="H4" s="9" t="s">
        <v>43</v>
      </c>
      <c r="I4" s="9" t="s">
        <v>40</v>
      </c>
      <c r="J4" s="9" t="s">
        <v>41</v>
      </c>
      <c r="K4" s="9" t="s">
        <v>45</v>
      </c>
      <c r="L4" s="9" t="s">
        <v>46</v>
      </c>
      <c r="M4" s="9" t="s">
        <v>47</v>
      </c>
      <c r="N4" s="9" t="s">
        <v>48</v>
      </c>
      <c r="O4" s="9" t="s">
        <v>49</v>
      </c>
    </row>
    <row r="5" spans="1:15" ht="31.2" x14ac:dyDescent="0.3">
      <c r="A5" s="6">
        <v>1</v>
      </c>
      <c r="B5" s="8" t="s">
        <v>34</v>
      </c>
      <c r="C5" s="8" t="s">
        <v>35</v>
      </c>
      <c r="D5" s="8" t="s">
        <v>9</v>
      </c>
      <c r="E5" s="8">
        <f>[17]список!E9</f>
        <v>83</v>
      </c>
      <c r="F5" s="2">
        <f>[18]список!E9</f>
        <v>72</v>
      </c>
      <c r="G5" s="2">
        <f>[19]список!E9</f>
        <v>42</v>
      </c>
      <c r="H5" s="2">
        <f>[20]список!E9</f>
        <v>60</v>
      </c>
      <c r="I5" s="11">
        <f>AVERAGE(E5:H5)</f>
        <v>64.25</v>
      </c>
      <c r="J5" s="2">
        <f>SQRT(_xlfn.VAR.S(E5:H5))</f>
        <v>17.557049866079439</v>
      </c>
      <c r="K5" s="29">
        <f t="shared" ref="K5" si="0">J5/I5*100</f>
        <v>27.326147651485506</v>
      </c>
      <c r="L5" s="29">
        <f>MAX($J$3*J5,$K$3*I5)</f>
        <v>21.946312332599298</v>
      </c>
      <c r="M5" s="30" t="str">
        <f>CONCATENATE("&gt;",TEXT(I5-L5,"0.0"))</f>
        <v>&gt;42.3</v>
      </c>
      <c r="N5" s="30" t="str">
        <f>CONCATENATE("&lt;",TEXT(I5+L5,"0.0"))</f>
        <v>&lt;86.2</v>
      </c>
      <c r="O5" s="31">
        <f>AVERAGEIFS(E5:H5,E5:H5,M5,E5:H5,N5)</f>
        <v>71.666666666666671</v>
      </c>
    </row>
    <row r="6" spans="1:15" ht="39" customHeight="1" x14ac:dyDescent="0.3">
      <c r="A6" s="6">
        <f>A5+1</f>
        <v>2</v>
      </c>
      <c r="B6" s="8" t="s">
        <v>36</v>
      </c>
      <c r="C6" s="8" t="s">
        <v>37</v>
      </c>
      <c r="D6" s="8" t="s">
        <v>9</v>
      </c>
      <c r="E6" s="8">
        <f>[17]список!E10</f>
        <v>77</v>
      </c>
      <c r="F6" s="2">
        <f>[18]список!E10</f>
        <v>78</v>
      </c>
      <c r="G6" s="2">
        <f>[19]список!E10</f>
        <v>60</v>
      </c>
      <c r="H6" s="2">
        <f>[20]список!E10</f>
        <v>72</v>
      </c>
      <c r="I6" s="32">
        <f>AVERAGE(E6:H6)</f>
        <v>71.75</v>
      </c>
      <c r="J6" s="2">
        <f>SQRT(_xlfn.VAR.S(E6:H6))</f>
        <v>8.2613558209291522</v>
      </c>
      <c r="K6" s="29">
        <f t="shared" ref="K6" si="1">J6/I6*100</f>
        <v>11.514084767845508</v>
      </c>
      <c r="L6" s="29">
        <f>MAX($J$3*J6,$K$3*I6)</f>
        <v>17.9375</v>
      </c>
      <c r="M6" s="30" t="str">
        <f>CONCATENATE("&gt;",TEXT(I6-L6,"0.0"))</f>
        <v>&gt;53.8</v>
      </c>
      <c r="N6" s="30" t="str">
        <f>CONCATENATE("&lt;",TEXT(I6+L6,"0.0"))</f>
        <v>&lt;89.7</v>
      </c>
      <c r="O6" s="31">
        <f>AVERAGEIFS(E6:H6,E6:H6,M6,E6:H6,N6)</f>
        <v>71.75</v>
      </c>
    </row>
    <row r="7" spans="1:15" ht="15.6" hidden="1" x14ac:dyDescent="0.3">
      <c r="A7" s="6">
        <f t="shared" ref="A7:A34" si="2">A6+1</f>
        <v>3</v>
      </c>
      <c r="B7" s="6"/>
      <c r="C7" s="6"/>
      <c r="D7" s="6"/>
      <c r="E7" s="17"/>
      <c r="G7" s="2">
        <f>[19]список!E11</f>
        <v>100</v>
      </c>
      <c r="H7" s="2"/>
      <c r="I7" s="2">
        <f t="shared" ref="I7:I34" si="3">AVERAGE(F7:G7)</f>
        <v>100</v>
      </c>
      <c r="J7" s="2" t="e">
        <f t="shared" ref="J7:J34" si="4">SQRT(_xlfn.VAR.S(F7:G7))</f>
        <v>#DIV/0!</v>
      </c>
    </row>
    <row r="8" spans="1:15" ht="15.6" hidden="1" x14ac:dyDescent="0.3">
      <c r="A8" s="6">
        <f t="shared" si="2"/>
        <v>4</v>
      </c>
      <c r="B8" s="6"/>
      <c r="C8" s="6"/>
      <c r="D8" s="6"/>
      <c r="E8" s="17"/>
      <c r="G8" s="2">
        <f>[19]список!E12</f>
        <v>100</v>
      </c>
      <c r="H8" s="2"/>
      <c r="I8" s="2">
        <f t="shared" si="3"/>
        <v>100</v>
      </c>
      <c r="J8" s="2" t="e">
        <f t="shared" si="4"/>
        <v>#DIV/0!</v>
      </c>
    </row>
    <row r="9" spans="1:15" ht="15.6" hidden="1" x14ac:dyDescent="0.3">
      <c r="A9" s="6">
        <f t="shared" si="2"/>
        <v>5</v>
      </c>
      <c r="B9" s="6"/>
      <c r="C9" s="6"/>
      <c r="D9" s="6"/>
      <c r="E9" s="17"/>
      <c r="G9" s="2">
        <f>[19]список!E13</f>
        <v>100</v>
      </c>
      <c r="H9" s="2"/>
      <c r="I9" s="2">
        <f t="shared" si="3"/>
        <v>100</v>
      </c>
      <c r="J9" s="2" t="e">
        <f t="shared" si="4"/>
        <v>#DIV/0!</v>
      </c>
    </row>
    <row r="10" spans="1:15" ht="15.6" hidden="1" x14ac:dyDescent="0.3">
      <c r="A10" s="6">
        <f t="shared" si="2"/>
        <v>6</v>
      </c>
      <c r="B10" s="6"/>
      <c r="C10" s="6"/>
      <c r="D10" s="6"/>
      <c r="E10" s="17"/>
      <c r="G10" s="2">
        <f>[19]список!E14</f>
        <v>100</v>
      </c>
      <c r="H10" s="2"/>
      <c r="I10" s="2">
        <f t="shared" si="3"/>
        <v>100</v>
      </c>
      <c r="J10" s="2" t="e">
        <f t="shared" si="4"/>
        <v>#DIV/0!</v>
      </c>
    </row>
    <row r="11" spans="1:15" ht="15.6" hidden="1" x14ac:dyDescent="0.3">
      <c r="A11" s="6">
        <f t="shared" si="2"/>
        <v>7</v>
      </c>
      <c r="B11" s="6"/>
      <c r="C11" s="6"/>
      <c r="D11" s="6"/>
      <c r="E11" s="17"/>
      <c r="G11" s="2">
        <f>[19]список!E15</f>
        <v>100</v>
      </c>
      <c r="H11" s="2"/>
      <c r="I11" s="2">
        <f t="shared" si="3"/>
        <v>100</v>
      </c>
      <c r="J11" s="2" t="e">
        <f t="shared" si="4"/>
        <v>#DIV/0!</v>
      </c>
    </row>
    <row r="12" spans="1:15" ht="15.6" hidden="1" x14ac:dyDescent="0.3">
      <c r="A12" s="6">
        <f t="shared" si="2"/>
        <v>8</v>
      </c>
      <c r="B12" s="6"/>
      <c r="C12" s="6"/>
      <c r="D12" s="6"/>
      <c r="E12" s="17"/>
      <c r="G12" s="2">
        <f>[19]список!E16</f>
        <v>100</v>
      </c>
      <c r="H12" s="2"/>
      <c r="I12" s="2">
        <f t="shared" si="3"/>
        <v>100</v>
      </c>
      <c r="J12" s="2" t="e">
        <f t="shared" si="4"/>
        <v>#DIV/0!</v>
      </c>
    </row>
    <row r="13" spans="1:15" ht="15.6" hidden="1" x14ac:dyDescent="0.3">
      <c r="A13" s="6">
        <f t="shared" si="2"/>
        <v>9</v>
      </c>
      <c r="B13" s="6"/>
      <c r="C13" s="6"/>
      <c r="D13" s="6"/>
      <c r="E13" s="17"/>
      <c r="G13" s="2">
        <f>[19]список!E17</f>
        <v>100</v>
      </c>
      <c r="H13" s="2"/>
      <c r="I13" s="2">
        <f t="shared" si="3"/>
        <v>100</v>
      </c>
      <c r="J13" s="2" t="e">
        <f t="shared" si="4"/>
        <v>#DIV/0!</v>
      </c>
    </row>
    <row r="14" spans="1:15" ht="15.6" hidden="1" x14ac:dyDescent="0.3">
      <c r="A14" s="6">
        <f t="shared" si="2"/>
        <v>10</v>
      </c>
      <c r="B14" s="6"/>
      <c r="C14" s="6"/>
      <c r="D14" s="6"/>
      <c r="E14" s="17"/>
      <c r="G14" s="2">
        <f>[19]список!E18</f>
        <v>100</v>
      </c>
      <c r="H14" s="2"/>
      <c r="I14" s="2">
        <f t="shared" si="3"/>
        <v>100</v>
      </c>
      <c r="J14" s="2" t="e">
        <f t="shared" si="4"/>
        <v>#DIV/0!</v>
      </c>
    </row>
    <row r="15" spans="1:15" ht="15.6" hidden="1" x14ac:dyDescent="0.3">
      <c r="A15" s="6">
        <f t="shared" si="2"/>
        <v>11</v>
      </c>
      <c r="B15" s="6"/>
      <c r="C15" s="6"/>
      <c r="D15" s="6"/>
      <c r="E15" s="17"/>
      <c r="G15" s="2">
        <f>[19]список!E19</f>
        <v>100</v>
      </c>
      <c r="H15" s="2"/>
      <c r="I15" s="2">
        <f t="shared" si="3"/>
        <v>100</v>
      </c>
      <c r="J15" s="2" t="e">
        <f t="shared" si="4"/>
        <v>#DIV/0!</v>
      </c>
    </row>
    <row r="16" spans="1:15" ht="15.6" hidden="1" x14ac:dyDescent="0.3">
      <c r="A16" s="6">
        <f t="shared" si="2"/>
        <v>12</v>
      </c>
      <c r="B16" s="6"/>
      <c r="C16" s="6"/>
      <c r="D16" s="6"/>
      <c r="E16" s="17"/>
      <c r="G16" s="2">
        <f>[19]список!E20</f>
        <v>100</v>
      </c>
      <c r="H16" s="2"/>
      <c r="I16" s="2">
        <f t="shared" si="3"/>
        <v>100</v>
      </c>
      <c r="J16" s="2" t="e">
        <f t="shared" si="4"/>
        <v>#DIV/0!</v>
      </c>
    </row>
    <row r="17" spans="1:10" ht="15.6" hidden="1" x14ac:dyDescent="0.3">
      <c r="A17" s="6">
        <f t="shared" si="2"/>
        <v>13</v>
      </c>
      <c r="B17" s="6"/>
      <c r="C17" s="6"/>
      <c r="D17" s="6"/>
      <c r="E17" s="17"/>
      <c r="G17" s="2">
        <f>[19]список!E21</f>
        <v>100</v>
      </c>
      <c r="H17" s="2"/>
      <c r="I17" s="2">
        <f t="shared" si="3"/>
        <v>100</v>
      </c>
      <c r="J17" s="2" t="e">
        <f t="shared" si="4"/>
        <v>#DIV/0!</v>
      </c>
    </row>
    <row r="18" spans="1:10" ht="15.6" hidden="1" x14ac:dyDescent="0.3">
      <c r="A18" s="6">
        <f t="shared" si="2"/>
        <v>14</v>
      </c>
      <c r="B18" s="6"/>
      <c r="C18" s="6"/>
      <c r="D18" s="6"/>
      <c r="E18" s="17"/>
      <c r="G18" s="2">
        <f>[19]список!E22</f>
        <v>100</v>
      </c>
      <c r="H18" s="2"/>
      <c r="I18" s="2">
        <f t="shared" si="3"/>
        <v>100</v>
      </c>
      <c r="J18" s="2" t="e">
        <f t="shared" si="4"/>
        <v>#DIV/0!</v>
      </c>
    </row>
    <row r="19" spans="1:10" ht="15.6" hidden="1" x14ac:dyDescent="0.3">
      <c r="A19" s="6">
        <f t="shared" si="2"/>
        <v>15</v>
      </c>
      <c r="B19" s="6"/>
      <c r="C19" s="6"/>
      <c r="D19" s="6"/>
      <c r="E19" s="17"/>
      <c r="G19" s="2">
        <f>[19]список!E23</f>
        <v>100</v>
      </c>
      <c r="H19" s="2"/>
      <c r="I19" s="2">
        <f t="shared" si="3"/>
        <v>100</v>
      </c>
      <c r="J19" s="2" t="e">
        <f t="shared" si="4"/>
        <v>#DIV/0!</v>
      </c>
    </row>
    <row r="20" spans="1:10" ht="15.6" hidden="1" x14ac:dyDescent="0.3">
      <c r="A20" s="6">
        <f t="shared" si="2"/>
        <v>16</v>
      </c>
      <c r="B20" s="6"/>
      <c r="C20" s="6"/>
      <c r="D20" s="6"/>
      <c r="E20" s="17"/>
      <c r="G20" s="2">
        <f>[19]список!E24</f>
        <v>100</v>
      </c>
      <c r="H20" s="2"/>
      <c r="I20" s="2">
        <f t="shared" si="3"/>
        <v>100</v>
      </c>
      <c r="J20" s="2" t="e">
        <f t="shared" si="4"/>
        <v>#DIV/0!</v>
      </c>
    </row>
    <row r="21" spans="1:10" ht="15.6" hidden="1" x14ac:dyDescent="0.3">
      <c r="A21" s="6">
        <f t="shared" si="2"/>
        <v>17</v>
      </c>
      <c r="B21" s="6"/>
      <c r="C21" s="6"/>
      <c r="D21" s="6"/>
      <c r="E21" s="17"/>
      <c r="G21" s="2">
        <f>[19]список!E25</f>
        <v>100</v>
      </c>
      <c r="H21" s="2"/>
      <c r="I21" s="2">
        <f t="shared" si="3"/>
        <v>100</v>
      </c>
      <c r="J21" s="2" t="e">
        <f t="shared" si="4"/>
        <v>#DIV/0!</v>
      </c>
    </row>
    <row r="22" spans="1:10" ht="15.6" hidden="1" x14ac:dyDescent="0.3">
      <c r="A22" s="6">
        <f t="shared" si="2"/>
        <v>18</v>
      </c>
      <c r="B22" s="6"/>
      <c r="C22" s="6"/>
      <c r="D22" s="6"/>
      <c r="E22" s="17"/>
      <c r="G22" s="2">
        <f>[19]список!E26</f>
        <v>100</v>
      </c>
      <c r="H22" s="2"/>
      <c r="I22" s="2">
        <f t="shared" si="3"/>
        <v>100</v>
      </c>
      <c r="J22" s="2" t="e">
        <f t="shared" si="4"/>
        <v>#DIV/0!</v>
      </c>
    </row>
    <row r="23" spans="1:10" ht="15.6" hidden="1" x14ac:dyDescent="0.3">
      <c r="A23" s="6">
        <f t="shared" si="2"/>
        <v>19</v>
      </c>
      <c r="B23" s="6"/>
      <c r="C23" s="6"/>
      <c r="D23" s="6"/>
      <c r="E23" s="17"/>
      <c r="G23" s="2">
        <f>[19]список!E27</f>
        <v>100</v>
      </c>
      <c r="H23" s="2"/>
      <c r="I23" s="2">
        <f t="shared" si="3"/>
        <v>100</v>
      </c>
      <c r="J23" s="2" t="e">
        <f t="shared" si="4"/>
        <v>#DIV/0!</v>
      </c>
    </row>
    <row r="24" spans="1:10" ht="15.6" hidden="1" x14ac:dyDescent="0.3">
      <c r="A24" s="6">
        <f t="shared" si="2"/>
        <v>20</v>
      </c>
      <c r="B24" s="6"/>
      <c r="C24" s="6"/>
      <c r="D24" s="6"/>
      <c r="E24" s="17"/>
      <c r="G24" s="2">
        <f>[19]список!E28</f>
        <v>100</v>
      </c>
      <c r="H24" s="2"/>
      <c r="I24" s="2">
        <f t="shared" si="3"/>
        <v>100</v>
      </c>
      <c r="J24" s="2" t="e">
        <f t="shared" si="4"/>
        <v>#DIV/0!</v>
      </c>
    </row>
    <row r="25" spans="1:10" ht="15.6" hidden="1" x14ac:dyDescent="0.3">
      <c r="A25" s="6">
        <f t="shared" si="2"/>
        <v>21</v>
      </c>
      <c r="B25" s="6"/>
      <c r="C25" s="6"/>
      <c r="D25" s="6"/>
      <c r="E25" s="17"/>
      <c r="G25" s="2">
        <f>[19]список!E29</f>
        <v>100</v>
      </c>
      <c r="H25" s="2"/>
      <c r="I25" s="2">
        <f t="shared" si="3"/>
        <v>100</v>
      </c>
      <c r="J25" s="2" t="e">
        <f t="shared" si="4"/>
        <v>#DIV/0!</v>
      </c>
    </row>
    <row r="26" spans="1:10" ht="15.6" hidden="1" x14ac:dyDescent="0.3">
      <c r="A26" s="6">
        <f t="shared" si="2"/>
        <v>22</v>
      </c>
      <c r="B26" s="6"/>
      <c r="C26" s="6"/>
      <c r="D26" s="6"/>
      <c r="E26" s="17"/>
      <c r="G26" s="2">
        <f>[19]список!E30</f>
        <v>100</v>
      </c>
      <c r="H26" s="2"/>
      <c r="I26" s="2">
        <f t="shared" si="3"/>
        <v>100</v>
      </c>
      <c r="J26" s="2" t="e">
        <f t="shared" si="4"/>
        <v>#DIV/0!</v>
      </c>
    </row>
    <row r="27" spans="1:10" ht="15.6" hidden="1" x14ac:dyDescent="0.3">
      <c r="A27" s="6">
        <f t="shared" si="2"/>
        <v>23</v>
      </c>
      <c r="B27" s="6"/>
      <c r="C27" s="6"/>
      <c r="D27" s="6"/>
      <c r="E27" s="17"/>
      <c r="G27" s="2">
        <f>[19]список!E31</f>
        <v>100</v>
      </c>
      <c r="H27" s="2"/>
      <c r="I27" s="2">
        <f t="shared" si="3"/>
        <v>100</v>
      </c>
      <c r="J27" s="2" t="e">
        <f t="shared" si="4"/>
        <v>#DIV/0!</v>
      </c>
    </row>
    <row r="28" spans="1:10" ht="15.6" hidden="1" x14ac:dyDescent="0.3">
      <c r="A28" s="6">
        <f t="shared" si="2"/>
        <v>24</v>
      </c>
      <c r="B28" s="6"/>
      <c r="C28" s="6"/>
      <c r="D28" s="6"/>
      <c r="E28" s="17"/>
      <c r="G28" s="2">
        <f>[19]список!E32</f>
        <v>100</v>
      </c>
      <c r="H28" s="2"/>
      <c r="I28" s="2">
        <f t="shared" si="3"/>
        <v>100</v>
      </c>
      <c r="J28" s="2" t="e">
        <f t="shared" si="4"/>
        <v>#DIV/0!</v>
      </c>
    </row>
    <row r="29" spans="1:10" ht="15.6" hidden="1" x14ac:dyDescent="0.3">
      <c r="A29" s="6">
        <f t="shared" si="2"/>
        <v>25</v>
      </c>
      <c r="B29" s="6"/>
      <c r="C29" s="6"/>
      <c r="D29" s="6"/>
      <c r="E29" s="17"/>
      <c r="G29" s="2">
        <f>[19]список!E33</f>
        <v>100</v>
      </c>
      <c r="H29" s="2"/>
      <c r="I29" s="2">
        <f t="shared" si="3"/>
        <v>100</v>
      </c>
      <c r="J29" s="2" t="e">
        <f t="shared" si="4"/>
        <v>#DIV/0!</v>
      </c>
    </row>
    <row r="30" spans="1:10" ht="15.6" hidden="1" x14ac:dyDescent="0.3">
      <c r="A30" s="6">
        <f t="shared" si="2"/>
        <v>26</v>
      </c>
      <c r="B30" s="6"/>
      <c r="C30" s="6"/>
      <c r="D30" s="6"/>
      <c r="E30" s="17"/>
      <c r="G30" s="2">
        <f>[19]список!E34</f>
        <v>100</v>
      </c>
      <c r="H30" s="2"/>
      <c r="I30" s="2">
        <f t="shared" si="3"/>
        <v>100</v>
      </c>
      <c r="J30" s="2" t="e">
        <f t="shared" si="4"/>
        <v>#DIV/0!</v>
      </c>
    </row>
    <row r="31" spans="1:10" ht="15.6" hidden="1" x14ac:dyDescent="0.3">
      <c r="A31" s="6">
        <f t="shared" si="2"/>
        <v>27</v>
      </c>
      <c r="B31" s="6"/>
      <c r="C31" s="6"/>
      <c r="D31" s="6"/>
      <c r="E31" s="17"/>
      <c r="G31" s="2">
        <f>[19]список!E35</f>
        <v>100</v>
      </c>
      <c r="H31" s="2"/>
      <c r="I31" s="2">
        <f t="shared" si="3"/>
        <v>100</v>
      </c>
      <c r="J31" s="2" t="e">
        <f t="shared" si="4"/>
        <v>#DIV/0!</v>
      </c>
    </row>
    <row r="32" spans="1:10" ht="15.6" hidden="1" x14ac:dyDescent="0.3">
      <c r="A32" s="6">
        <f t="shared" si="2"/>
        <v>28</v>
      </c>
      <c r="B32" s="6"/>
      <c r="C32" s="6"/>
      <c r="D32" s="6"/>
      <c r="E32" s="17"/>
      <c r="G32" s="2">
        <f>[19]список!E36</f>
        <v>100</v>
      </c>
      <c r="H32" s="2"/>
      <c r="I32" s="2">
        <f t="shared" si="3"/>
        <v>100</v>
      </c>
      <c r="J32" s="2" t="e">
        <f t="shared" si="4"/>
        <v>#DIV/0!</v>
      </c>
    </row>
    <row r="33" spans="1:10" ht="15.6" hidden="1" x14ac:dyDescent="0.3">
      <c r="A33" s="6">
        <f t="shared" si="2"/>
        <v>29</v>
      </c>
      <c r="B33" s="6"/>
      <c r="C33" s="6"/>
      <c r="D33" s="6"/>
      <c r="E33" s="17"/>
      <c r="G33" s="2">
        <f>[19]список!E37</f>
        <v>100</v>
      </c>
      <c r="H33" s="2"/>
      <c r="I33" s="2">
        <f t="shared" si="3"/>
        <v>100</v>
      </c>
      <c r="J33" s="2" t="e">
        <f t="shared" si="4"/>
        <v>#DIV/0!</v>
      </c>
    </row>
    <row r="34" spans="1:10" ht="15.6" hidden="1" x14ac:dyDescent="0.3">
      <c r="A34" s="6">
        <f t="shared" si="2"/>
        <v>30</v>
      </c>
      <c r="B34" s="6"/>
      <c r="C34" s="6"/>
      <c r="D34" s="6"/>
      <c r="E34" s="17"/>
      <c r="G34" s="2">
        <f>[19]список!E38</f>
        <v>100</v>
      </c>
      <c r="H34" s="2"/>
      <c r="I34" s="2">
        <f t="shared" si="3"/>
        <v>100</v>
      </c>
      <c r="J34" s="2" t="e">
        <f t="shared" si="4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бак_нир</vt:lpstr>
      <vt:lpstr>бак_проект</vt:lpstr>
      <vt:lpstr>маг_нир</vt:lpstr>
      <vt:lpstr>маг_проект</vt:lpstr>
      <vt:lpstr>спец_проект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2018-04-23T10:00:04Z</dcterms:created>
  <dcterms:modified xsi:type="dcterms:W3CDTF">2018-05-31T16:37:03Z</dcterms:modified>
</cp:coreProperties>
</file>