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20100" windowHeight="8736" activeTab="4"/>
  </bookViews>
  <sheets>
    <sheet name="маг_проект" sheetId="2" r:id="rId1"/>
    <sheet name="спец_проект" sheetId="1" r:id="rId2"/>
    <sheet name="маг_нир" sheetId="4" r:id="rId3"/>
    <sheet name="бак_проект" sheetId="5" r:id="rId4"/>
    <sheet name="бак_нир" sheetId="6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выбор" localSheetId="4">[1]скрыто!#REF!</definedName>
    <definedName name="выбор">[2]скрыто!#REF!</definedName>
  </definedNames>
  <calcPr calcId="145621"/>
</workbook>
</file>

<file path=xl/calcChain.xml><?xml version="1.0" encoding="utf-8"?>
<calcChain xmlns="http://schemas.openxmlformats.org/spreadsheetml/2006/main">
  <c r="I35" i="5" l="1"/>
  <c r="H35" i="5"/>
  <c r="I6" i="6"/>
  <c r="J6" i="6"/>
  <c r="K6" i="6" s="1"/>
  <c r="M6" i="6" s="1"/>
  <c r="L6" i="6"/>
  <c r="M5" i="6"/>
  <c r="J5" i="6"/>
  <c r="L5" i="6" s="1"/>
  <c r="J6" i="5"/>
  <c r="K6" i="5"/>
  <c r="L6" i="5" s="1"/>
  <c r="J7" i="5"/>
  <c r="K7" i="5"/>
  <c r="M7" i="5" s="1"/>
  <c r="J8" i="5"/>
  <c r="K8" i="5"/>
  <c r="L8" i="5" s="1"/>
  <c r="J9" i="5"/>
  <c r="K9" i="5"/>
  <c r="M9" i="5" s="1"/>
  <c r="J10" i="5"/>
  <c r="K10" i="5"/>
  <c r="L10" i="5" s="1"/>
  <c r="J11" i="5"/>
  <c r="K11" i="5"/>
  <c r="M11" i="5" s="1"/>
  <c r="J12" i="5"/>
  <c r="K12" i="5"/>
  <c r="L12" i="5" s="1"/>
  <c r="J13" i="5"/>
  <c r="K13" i="5"/>
  <c r="M13" i="5" s="1"/>
  <c r="J14" i="5"/>
  <c r="K14" i="5"/>
  <c r="L14" i="5" s="1"/>
  <c r="M14" i="5"/>
  <c r="J15" i="5"/>
  <c r="K15" i="5"/>
  <c r="M15" i="5" s="1"/>
  <c r="J16" i="5"/>
  <c r="K16" i="5"/>
  <c r="L16" i="5" s="1"/>
  <c r="J17" i="5"/>
  <c r="K17" i="5"/>
  <c r="M17" i="5" s="1"/>
  <c r="J18" i="5"/>
  <c r="K18" i="5"/>
  <c r="M18" i="5" s="1"/>
  <c r="J19" i="5"/>
  <c r="K19" i="5"/>
  <c r="M19" i="5" s="1"/>
  <c r="J20" i="5"/>
  <c r="K20" i="5"/>
  <c r="L20" i="5" s="1"/>
  <c r="J21" i="5"/>
  <c r="K21" i="5"/>
  <c r="L21" i="5" s="1"/>
  <c r="J22" i="5"/>
  <c r="K22" i="5"/>
  <c r="M22" i="5" s="1"/>
  <c r="J23" i="5"/>
  <c r="K23" i="5"/>
  <c r="M23" i="5" s="1"/>
  <c r="L23" i="5"/>
  <c r="N23" i="5" s="1"/>
  <c r="J24" i="5"/>
  <c r="K24" i="5"/>
  <c r="L24" i="5" s="1"/>
  <c r="J25" i="5"/>
  <c r="K25" i="5"/>
  <c r="M25" i="5" s="1"/>
  <c r="J26" i="5"/>
  <c r="K26" i="5"/>
  <c r="M26" i="5" s="1"/>
  <c r="J27" i="5"/>
  <c r="K27" i="5"/>
  <c r="M27" i="5" s="1"/>
  <c r="J28" i="5"/>
  <c r="K28" i="5"/>
  <c r="L28" i="5" s="1"/>
  <c r="J29" i="5"/>
  <c r="K29" i="5"/>
  <c r="L29" i="5" s="1"/>
  <c r="J30" i="5"/>
  <c r="K30" i="5"/>
  <c r="L30" i="5" s="1"/>
  <c r="M30" i="5"/>
  <c r="J31" i="5"/>
  <c r="K31" i="5"/>
  <c r="M31" i="5" s="1"/>
  <c r="J32" i="5"/>
  <c r="K32" i="5"/>
  <c r="L32" i="5" s="1"/>
  <c r="J33" i="5"/>
  <c r="K33" i="5"/>
  <c r="M33" i="5" s="1"/>
  <c r="J34" i="5"/>
  <c r="K34" i="5"/>
  <c r="M34" i="5" s="1"/>
  <c r="K5" i="5"/>
  <c r="M5" i="5" s="1"/>
  <c r="J5" i="1"/>
  <c r="M5" i="2"/>
  <c r="J5" i="2"/>
  <c r="L5" i="2" s="1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5" i="4"/>
  <c r="I5" i="6"/>
  <c r="J5" i="5"/>
  <c r="I5" i="2"/>
  <c r="H5" i="2"/>
  <c r="L33" i="5" l="1"/>
  <c r="M10" i="5"/>
  <c r="N10" i="5" s="1"/>
  <c r="M29" i="5"/>
  <c r="N29" i="5" s="1"/>
  <c r="L22" i="5"/>
  <c r="L13" i="5"/>
  <c r="L17" i="5"/>
  <c r="L7" i="5"/>
  <c r="N7" i="5" s="1"/>
  <c r="L31" i="5"/>
  <c r="N31" i="5" s="1"/>
  <c r="L25" i="5"/>
  <c r="N25" i="5" s="1"/>
  <c r="M21" i="5"/>
  <c r="N21" i="5" s="1"/>
  <c r="L9" i="5"/>
  <c r="N9" i="5" s="1"/>
  <c r="M6" i="5"/>
  <c r="N13" i="5"/>
  <c r="L15" i="5"/>
  <c r="N15" i="5" s="1"/>
  <c r="L11" i="5"/>
  <c r="N11" i="5" s="1"/>
  <c r="N33" i="5"/>
  <c r="N17" i="5"/>
  <c r="L34" i="5"/>
  <c r="N34" i="5" s="1"/>
  <c r="L27" i="5"/>
  <c r="N27" i="5" s="1"/>
  <c r="L26" i="5"/>
  <c r="N26" i="5" s="1"/>
  <c r="L19" i="5"/>
  <c r="N19" i="5" s="1"/>
  <c r="L18" i="5"/>
  <c r="N18" i="5" s="1"/>
  <c r="N14" i="5"/>
  <c r="N6" i="5"/>
  <c r="N30" i="5"/>
  <c r="N22" i="5"/>
  <c r="M32" i="5"/>
  <c r="N32" i="5" s="1"/>
  <c r="M20" i="5"/>
  <c r="N20" i="5" s="1"/>
  <c r="M16" i="5"/>
  <c r="N16" i="5" s="1"/>
  <c r="M8" i="5"/>
  <c r="N8" i="5" s="1"/>
  <c r="M28" i="5"/>
  <c r="N28" i="5" s="1"/>
  <c r="M24" i="5"/>
  <c r="N24" i="5" s="1"/>
  <c r="M12" i="5"/>
  <c r="N12" i="5" s="1"/>
  <c r="K5" i="6"/>
  <c r="L5" i="5"/>
  <c r="N5" i="5" s="1"/>
  <c r="K5" i="2"/>
  <c r="G6" i="6" l="1"/>
  <c r="H6" i="6"/>
  <c r="H5" i="6"/>
  <c r="G5" i="6"/>
  <c r="E6" i="6"/>
  <c r="F6" i="6"/>
  <c r="F5" i="6"/>
  <c r="E5" i="6"/>
  <c r="H6" i="5" l="1"/>
  <c r="I6" i="5"/>
  <c r="H7" i="5"/>
  <c r="I7" i="5"/>
  <c r="H8" i="5"/>
  <c r="I8" i="5"/>
  <c r="H9" i="5"/>
  <c r="I9" i="5"/>
  <c r="H10" i="5"/>
  <c r="I10" i="5"/>
  <c r="H11" i="5"/>
  <c r="I11" i="5"/>
  <c r="H12" i="5"/>
  <c r="I12" i="5"/>
  <c r="H13" i="5"/>
  <c r="I13" i="5"/>
  <c r="H14" i="5"/>
  <c r="I14" i="5"/>
  <c r="H15" i="5"/>
  <c r="I15" i="5"/>
  <c r="H16" i="5"/>
  <c r="I16" i="5"/>
  <c r="H17" i="5"/>
  <c r="I17" i="5"/>
  <c r="H18" i="5"/>
  <c r="I18" i="5"/>
  <c r="H19" i="5"/>
  <c r="I19" i="5"/>
  <c r="H20" i="5"/>
  <c r="I20" i="5"/>
  <c r="H21" i="5"/>
  <c r="I21" i="5"/>
  <c r="H22" i="5"/>
  <c r="I22" i="5"/>
  <c r="H23" i="5"/>
  <c r="I23" i="5"/>
  <c r="H24" i="5"/>
  <c r="I24" i="5"/>
  <c r="H25" i="5"/>
  <c r="I25" i="5"/>
  <c r="H26" i="5"/>
  <c r="I26" i="5"/>
  <c r="H27" i="5"/>
  <c r="I27" i="5"/>
  <c r="H28" i="5"/>
  <c r="I28" i="5"/>
  <c r="H29" i="5"/>
  <c r="I29" i="5"/>
  <c r="H30" i="5"/>
  <c r="I30" i="5"/>
  <c r="H31" i="5"/>
  <c r="I31" i="5"/>
  <c r="H32" i="5"/>
  <c r="I32" i="5"/>
  <c r="H33" i="5"/>
  <c r="I33" i="5"/>
  <c r="H34" i="5"/>
  <c r="I34" i="5"/>
  <c r="I5" i="5"/>
  <c r="H5" i="5"/>
  <c r="E6" i="5"/>
  <c r="F6" i="5"/>
  <c r="G6" i="5"/>
  <c r="E7" i="5"/>
  <c r="F7" i="5"/>
  <c r="G7" i="5"/>
  <c r="E8" i="5"/>
  <c r="F8" i="5"/>
  <c r="G8" i="5"/>
  <c r="E9" i="5"/>
  <c r="F9" i="5"/>
  <c r="G9" i="5"/>
  <c r="E10" i="5"/>
  <c r="F10" i="5"/>
  <c r="G10" i="5"/>
  <c r="E11" i="5"/>
  <c r="F11" i="5"/>
  <c r="G11" i="5"/>
  <c r="E12" i="5"/>
  <c r="F12" i="5"/>
  <c r="G12" i="5"/>
  <c r="E13" i="5"/>
  <c r="F13" i="5"/>
  <c r="G13" i="5"/>
  <c r="E14" i="5"/>
  <c r="F14" i="5"/>
  <c r="G14" i="5"/>
  <c r="E15" i="5"/>
  <c r="F15" i="5"/>
  <c r="G15" i="5"/>
  <c r="E16" i="5"/>
  <c r="F16" i="5"/>
  <c r="G16" i="5"/>
  <c r="E17" i="5"/>
  <c r="F17" i="5"/>
  <c r="G17" i="5"/>
  <c r="E18" i="5"/>
  <c r="F18" i="5"/>
  <c r="G18" i="5"/>
  <c r="E19" i="5"/>
  <c r="F19" i="5"/>
  <c r="G19" i="5"/>
  <c r="E20" i="5"/>
  <c r="F20" i="5"/>
  <c r="G20" i="5"/>
  <c r="E21" i="5"/>
  <c r="F21" i="5"/>
  <c r="G21" i="5"/>
  <c r="E22" i="5"/>
  <c r="F22" i="5"/>
  <c r="G22" i="5"/>
  <c r="E23" i="5"/>
  <c r="F23" i="5"/>
  <c r="G23" i="5"/>
  <c r="E24" i="5"/>
  <c r="F24" i="5"/>
  <c r="G24" i="5"/>
  <c r="E25" i="5"/>
  <c r="F25" i="5"/>
  <c r="G25" i="5"/>
  <c r="E26" i="5"/>
  <c r="F26" i="5"/>
  <c r="G26" i="5"/>
  <c r="E27" i="5"/>
  <c r="F27" i="5"/>
  <c r="G27" i="5"/>
  <c r="E28" i="5"/>
  <c r="F28" i="5"/>
  <c r="G28" i="5"/>
  <c r="E29" i="5"/>
  <c r="F29" i="5"/>
  <c r="G29" i="5"/>
  <c r="E30" i="5"/>
  <c r="F30" i="5"/>
  <c r="G30" i="5"/>
  <c r="E31" i="5"/>
  <c r="F31" i="5"/>
  <c r="G31" i="5"/>
  <c r="E32" i="5"/>
  <c r="F32" i="5"/>
  <c r="G32" i="5"/>
  <c r="E33" i="5"/>
  <c r="F33" i="5"/>
  <c r="G33" i="5"/>
  <c r="E34" i="5"/>
  <c r="F34" i="5"/>
  <c r="G34" i="5"/>
  <c r="G5" i="5"/>
  <c r="F5" i="5"/>
  <c r="E5" i="5"/>
  <c r="E6" i="4" l="1"/>
  <c r="E7" i="4"/>
  <c r="E5" i="4"/>
  <c r="I5" i="4" l="1"/>
  <c r="K5" i="4" s="1"/>
  <c r="H5" i="4"/>
  <c r="H5" i="1"/>
  <c r="F5" i="1"/>
  <c r="E5" i="1"/>
  <c r="J5" i="4" l="1"/>
  <c r="L5" i="4" s="1"/>
  <c r="G5" i="1"/>
  <c r="G5" i="2"/>
  <c r="F5" i="2"/>
  <c r="E5" i="2"/>
  <c r="I5" i="1" l="1"/>
  <c r="L5" i="1"/>
  <c r="A6" i="6"/>
  <c r="K5" i="1" l="1"/>
  <c r="M5" i="1" s="1"/>
  <c r="A7" i="5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6" i="5"/>
  <c r="A6" i="4" l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sharedStrings.xml><?xml version="1.0" encoding="utf-8"?>
<sst xmlns="http://schemas.openxmlformats.org/spreadsheetml/2006/main" count="158" uniqueCount="83">
  <si>
    <t>Архитектурно-строительное проектирование</t>
  </si>
  <si>
    <t>проектная работа специалиста</t>
  </si>
  <si>
    <t>РЕЗУЛЬТАТЫ ЭКСПЕРТИЗЫ</t>
  </si>
  <si>
    <t>№</t>
  </si>
  <si>
    <t>Фамилия Имя Отчество участника</t>
  </si>
  <si>
    <t>Тема ВКР</t>
  </si>
  <si>
    <t>ВУЗ (сокращённо)</t>
  </si>
  <si>
    <t>Батракова Александра Сергеевна</t>
  </si>
  <si>
    <t>Концертный зал в Нижнем Новгороде</t>
  </si>
  <si>
    <t>Нижегородский ГАСУ</t>
  </si>
  <si>
    <t>Архитектурно-строительное проектирование зданий</t>
  </si>
  <si>
    <t>проектная работа магистра</t>
  </si>
  <si>
    <t>Крикунова Юлия Андреевна</t>
  </si>
  <si>
    <t>Детский сад комбинированного вида в пос. Пролетарский</t>
  </si>
  <si>
    <t>Белгородский ГТУ</t>
  </si>
  <si>
    <t>магистерская диссертация</t>
  </si>
  <si>
    <t>Карманов Андрей Викторович</t>
  </si>
  <si>
    <t>Проектирование полимерных кровельных покрытий с применением вторичных ресурсов</t>
  </si>
  <si>
    <t>Воронежский ГТУ</t>
  </si>
  <si>
    <t>Маковский Сергей Александрович</t>
  </si>
  <si>
    <t>Оптимизация расчетных моделей монолитных перекрестно-ребристых перекрытий для проектирования гражданских зданий</t>
  </si>
  <si>
    <t>Сидорина Анастасия Андреевна</t>
  </si>
  <si>
    <t>Эволюция архитектуры школьных зданий: объемно-планировочные и конструктивные решения</t>
  </si>
  <si>
    <t>проектная работа бакалавра</t>
  </si>
  <si>
    <t>Дарья Александровна Кульбицкая</t>
  </si>
  <si>
    <t>Дворец бракосочетания в г. Рязани</t>
  </si>
  <si>
    <t>Рязанский институт МПУ</t>
  </si>
  <si>
    <t>Ахмед Раафат Али Ахмед</t>
  </si>
  <si>
    <t>Аэровокзал пропускной способностью 600 чел/ч в г. Орел</t>
  </si>
  <si>
    <t>Баранов Денис Владиславович</t>
  </si>
  <si>
    <t>Крытый каток в г. Владивостоке</t>
  </si>
  <si>
    <t>Дальневосточный ФУ</t>
  </si>
  <si>
    <t>Васькова Инна Андреевна</t>
  </si>
  <si>
    <t>Проект регионального аэропорта в Рязанской области</t>
  </si>
  <si>
    <t>Воронкина Елена Петровна, Шайхутдинова Альмира Маратовна</t>
  </si>
  <si>
    <t>Спортивно-рекреационный комплекс семьи и молодежи в с. Нижний Ольшанец Белгородского района</t>
  </si>
  <si>
    <t xml:space="preserve">Дюбикова Мария Валерьевна </t>
  </si>
  <si>
    <t>Центр досуга в г Владивостоке</t>
  </si>
  <si>
    <t>Еськов Дмитрий Алексеевич</t>
  </si>
  <si>
    <t>Морской вокзал с пропускной способностью 1200 чел/c. г. Санкт-Петербург</t>
  </si>
  <si>
    <t>Ивановский Андрей Владимирович</t>
  </si>
  <si>
    <t>Проект благоустройства лесопарковой зоны на территории района Мысовский г. Тюмень</t>
  </si>
  <si>
    <t>Тюменский ИУ</t>
  </si>
  <si>
    <t>Имамкулиев Искандер Абасалиевич</t>
  </si>
  <si>
    <t>Мельница по производству муки производительностью 2 т/ч в г. Ашхабаде</t>
  </si>
  <si>
    <t>Кенина Кристина Алексеевна</t>
  </si>
  <si>
    <t>Школа искусств в г. Белгороде</t>
  </si>
  <si>
    <t>Коротин Константин Андреевич</t>
  </si>
  <si>
    <t>Реконструкция квартал и проектирование водно-оздоровительного комплекса в г. Екатеринбург</t>
  </si>
  <si>
    <t>Уральский ФУ</t>
  </si>
  <si>
    <t>Лоренц Татьяна Андреевна, Ежов Николай Владимирович</t>
  </si>
  <si>
    <t>Центр активного отдыха "Гора Ежовая" в г. Кировграде</t>
  </si>
  <si>
    <t>Миронова Юлия Николаевна</t>
  </si>
  <si>
    <t>Гостинично-офисный центр на улице Черниговской в Нижнем Новгороде</t>
  </si>
  <si>
    <t>Орунова Гозель Бахрамовна</t>
  </si>
  <si>
    <t>Отель национально-туристического комплекса Аваза в г. Турменбаши</t>
  </si>
  <si>
    <t>Рублев Матвей Анатольевич</t>
  </si>
  <si>
    <t>Серафимо-Турнаевский этнографический музей (СТЭМ)</t>
  </si>
  <si>
    <t>Новосибирский ГАСУ</t>
  </si>
  <si>
    <t>Сапрыкин Алексей Евгеньевич</t>
  </si>
  <si>
    <t>Реконструкция общежития по ул.Борисенко 102 В в г. Владивостоке</t>
  </si>
  <si>
    <t>Шилимов Сергей Алексеевич</t>
  </si>
  <si>
    <t>Строительство объединенного служебно-технического здания с учетом оптимизации имущественного комплекса станции и размещения всех причастных структурных подразделений железной дороги на ст. Ч.</t>
  </si>
  <si>
    <t>Сибирский ГУПС</t>
  </si>
  <si>
    <t>Шкляева Лариса Александровна.</t>
  </si>
  <si>
    <t>Детский дом смешанного типа в Нижнем Новгороде.</t>
  </si>
  <si>
    <t>Шпакович Екатерина Андреевна</t>
  </si>
  <si>
    <t>Конноспортивный клуб г.Новосибирска</t>
  </si>
  <si>
    <t>Детский центр развития и творчества в Нижнем Новгороде</t>
  </si>
  <si>
    <t>Савельева Анастасия Андреевна</t>
  </si>
  <si>
    <t>Реконструкция административного здания завода с исследованием способов утепления наружных стен в г. Москв</t>
  </si>
  <si>
    <t>Первухина Татьяна Эдуардовна</t>
  </si>
  <si>
    <t>научно-исследовательская работа бакалавра</t>
  </si>
  <si>
    <t>ВГТУ</t>
  </si>
  <si>
    <t>ННГАСУ</t>
  </si>
  <si>
    <t>среднее</t>
  </si>
  <si>
    <t>отклон.</t>
  </si>
  <si>
    <t>СГУПС</t>
  </si>
  <si>
    <t>коэф.вар.</t>
  </si>
  <si>
    <t>ограничение</t>
  </si>
  <si>
    <t>условие1</t>
  </si>
  <si>
    <t>условие2</t>
  </si>
  <si>
    <t>среднее коррект.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</si>
</sst>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35">
    <xf numFmtId="0" fontId="0" fillId="0" borderId="0" xfId="0"/>
    <xf numFmtId="0" fontId="4" fillId="3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0" xfId="1"/>
    <xf numFmtId="0" fontId="4" fillId="3" borderId="7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textRotation="90" wrapText="1"/>
    </xf>
    <xf numFmtId="164" fontId="10" fillId="0" borderId="7" xfId="0" applyNumberFormat="1" applyFont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textRotation="90" wrapText="1"/>
    </xf>
    <xf numFmtId="164" fontId="10" fillId="2" borderId="7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 textRotation="90" wrapText="1"/>
    </xf>
    <xf numFmtId="0" fontId="4" fillId="4" borderId="7" xfId="0" applyFont="1" applyFill="1" applyBorder="1" applyAlignment="1">
      <alignment horizontal="center" vertical="center" textRotation="90" wrapText="1"/>
    </xf>
    <xf numFmtId="164" fontId="5" fillId="0" borderId="7" xfId="0" applyNumberFormat="1" applyFont="1" applyBorder="1" applyAlignment="1">
      <alignment horizontal="center" vertical="center"/>
    </xf>
    <xf numFmtId="164" fontId="11" fillId="0" borderId="7" xfId="0" applyNumberFormat="1" applyFont="1" applyBorder="1" applyAlignment="1">
      <alignment horizontal="center" vertical="center"/>
    </xf>
    <xf numFmtId="164" fontId="5" fillId="0" borderId="8" xfId="2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164" fontId="5" fillId="2" borderId="8" xfId="2" applyNumberFormat="1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/>
    </xf>
    <xf numFmtId="2" fontId="10" fillId="0" borderId="9" xfId="0" applyNumberFormat="1" applyFont="1" applyFill="1" applyBorder="1" applyAlignment="1">
      <alignment horizontal="center" vertical="center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57;&#1055;_&#1073;&#1072;&#1082;_&#1085;&#1080;&#1088;_&#1053;&#1053;&#1043;&#1040;&#1057;&#1059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57;&#1055;_&#1073;&#1072;&#1082;_&#1085;&#1080;&#1088;_&#1042;&#1043;&#1058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57;&#1055;_&#1084;&#1072;&#1075;_&#1085;&#1080;&#1088;_&#1042;&#1043;&#1058;&#105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57;&#1055;_&#1084;&#1072;&#1075;_&#1087;&#1088;&#1086;&#1077;&#1082;&#1090;_&#1042;&#1043;&#1058;&#105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57;&#1055;_&#1084;&#1072;&#1075;_&#1087;&#1088;&#1086;&#1077;&#1082;&#1090;_&#1053;&#1053;&#1043;&#1040;&#1057;&#105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57;&#1055;_&#1089;&#1087;&#1077;&#1094;_&#1087;&#1088;&#1086;&#1077;&#1082;&#1090;_&#1042;&#1043;&#1058;&#105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57;&#1055;_&#1089;&#1087;&#1077;&#1094;_&#1087;&#1088;&#1086;&#1077;&#1082;&#1090;_&#1053;&#1053;&#1043;&#1040;&#1057;&#1059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57;&#1055;_&#1073;&#1072;&#1082;_&#1087;&#1088;&#1086;&#1077;&#1082;&#1090;_&#1042;&#1043;&#1058;&#1059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57;&#1055;_&#1073;&#1072;&#1082;_&#1087;&#1088;&#1086;&#1077;&#1082;&#1090;_&#1053;&#1053;&#1043;&#1040;&#1057;&#1059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57;&#1055;_&#1073;&#1072;&#1082;_&#1087;&#1088;&#1086;&#1077;&#1082;&#1090;_&#1057;&#1043;&#1059;&#1055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34</v>
          </cell>
        </row>
        <row r="10">
          <cell r="E10">
            <v>46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45</v>
          </cell>
        </row>
        <row r="10">
          <cell r="E10">
            <v>32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97</v>
          </cell>
        </row>
        <row r="10">
          <cell r="E10">
            <v>67</v>
          </cell>
        </row>
        <row r="11">
          <cell r="E11">
            <v>42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32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52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43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98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60</v>
          </cell>
        </row>
        <row r="10">
          <cell r="E10">
            <v>72</v>
          </cell>
        </row>
        <row r="11">
          <cell r="E11">
            <v>51</v>
          </cell>
        </row>
        <row r="12">
          <cell r="E12">
            <v>57</v>
          </cell>
        </row>
        <row r="13">
          <cell r="E13">
            <v>58</v>
          </cell>
        </row>
        <row r="14">
          <cell r="E14">
            <v>60</v>
          </cell>
        </row>
        <row r="15">
          <cell r="E15">
            <v>67</v>
          </cell>
        </row>
        <row r="16">
          <cell r="E16">
            <v>28</v>
          </cell>
        </row>
        <row r="17">
          <cell r="E17">
            <v>68</v>
          </cell>
        </row>
        <row r="18">
          <cell r="E18">
            <v>66</v>
          </cell>
        </row>
        <row r="19">
          <cell r="E19">
            <v>23</v>
          </cell>
        </row>
        <row r="20">
          <cell r="E20">
            <v>18</v>
          </cell>
        </row>
        <row r="21">
          <cell r="E21">
            <v>33</v>
          </cell>
        </row>
        <row r="22">
          <cell r="E22">
            <v>72</v>
          </cell>
        </row>
        <row r="23">
          <cell r="E23">
            <v>26</v>
          </cell>
        </row>
        <row r="24">
          <cell r="E24">
            <v>55</v>
          </cell>
        </row>
        <row r="25">
          <cell r="E25">
            <v>36</v>
          </cell>
        </row>
        <row r="26">
          <cell r="E26">
            <v>32</v>
          </cell>
        </row>
        <row r="27">
          <cell r="E27">
            <v>29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  <row r="34">
          <cell r="E34">
            <v>100</v>
          </cell>
        </row>
        <row r="35">
          <cell r="E35">
            <v>100</v>
          </cell>
        </row>
        <row r="36">
          <cell r="E36">
            <v>100</v>
          </cell>
        </row>
        <row r="37">
          <cell r="E37">
            <v>100</v>
          </cell>
        </row>
        <row r="38">
          <cell r="E38">
            <v>100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76</v>
          </cell>
        </row>
        <row r="10">
          <cell r="E10">
            <v>58</v>
          </cell>
        </row>
        <row r="11">
          <cell r="E11">
            <v>64</v>
          </cell>
        </row>
        <row r="12">
          <cell r="E12">
            <v>80</v>
          </cell>
        </row>
        <row r="13">
          <cell r="E13">
            <v>72</v>
          </cell>
        </row>
        <row r="14">
          <cell r="E14">
            <v>72</v>
          </cell>
        </row>
        <row r="15">
          <cell r="E15">
            <v>72</v>
          </cell>
        </row>
        <row r="16">
          <cell r="E16">
            <v>80</v>
          </cell>
        </row>
        <row r="17">
          <cell r="E17">
            <v>72</v>
          </cell>
        </row>
        <row r="18">
          <cell r="E18">
            <v>72</v>
          </cell>
        </row>
        <row r="19">
          <cell r="E19">
            <v>48</v>
          </cell>
        </row>
        <row r="20">
          <cell r="E20">
            <v>38</v>
          </cell>
        </row>
        <row r="21">
          <cell r="E21">
            <v>84</v>
          </cell>
        </row>
        <row r="22">
          <cell r="E22">
            <v>84</v>
          </cell>
        </row>
        <row r="23">
          <cell r="E23">
            <v>48</v>
          </cell>
        </row>
        <row r="24">
          <cell r="E24">
            <v>64</v>
          </cell>
        </row>
        <row r="25">
          <cell r="E25">
            <v>56</v>
          </cell>
        </row>
        <row r="26">
          <cell r="E26">
            <v>50</v>
          </cell>
        </row>
        <row r="27">
          <cell r="E27">
            <v>52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  <row r="34">
          <cell r="E34">
            <v>100</v>
          </cell>
        </row>
        <row r="35">
          <cell r="E35">
            <v>100</v>
          </cell>
        </row>
        <row r="36">
          <cell r="E36">
            <v>100</v>
          </cell>
        </row>
        <row r="37">
          <cell r="E37">
            <v>100</v>
          </cell>
        </row>
        <row r="38">
          <cell r="E38">
            <v>100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78</v>
          </cell>
        </row>
        <row r="10">
          <cell r="E10">
            <v>49</v>
          </cell>
        </row>
        <row r="11">
          <cell r="E11">
            <v>42</v>
          </cell>
        </row>
        <row r="12">
          <cell r="E12">
            <v>84</v>
          </cell>
        </row>
        <row r="13">
          <cell r="E13">
            <v>55</v>
          </cell>
        </row>
        <row r="14">
          <cell r="E14">
            <v>66</v>
          </cell>
        </row>
        <row r="15">
          <cell r="E15">
            <v>51</v>
          </cell>
        </row>
        <row r="16">
          <cell r="E16">
            <v>50</v>
          </cell>
        </row>
        <row r="17">
          <cell r="E17">
            <v>64</v>
          </cell>
        </row>
        <row r="18">
          <cell r="E18">
            <v>51</v>
          </cell>
        </row>
        <row r="19">
          <cell r="E19">
            <v>40</v>
          </cell>
        </row>
        <row r="20">
          <cell r="E20">
            <v>19</v>
          </cell>
        </row>
        <row r="21">
          <cell r="E21">
            <v>86</v>
          </cell>
        </row>
        <row r="22">
          <cell r="E22">
            <v>76</v>
          </cell>
        </row>
        <row r="23">
          <cell r="E23">
            <v>50</v>
          </cell>
        </row>
        <row r="24">
          <cell r="E24">
            <v>62</v>
          </cell>
        </row>
        <row r="25">
          <cell r="E25">
            <v>70</v>
          </cell>
        </row>
        <row r="26">
          <cell r="E26">
            <v>43</v>
          </cell>
        </row>
        <row r="27">
          <cell r="E27">
            <v>56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  <row r="34">
          <cell r="E34">
            <v>100</v>
          </cell>
        </row>
        <row r="35">
          <cell r="E35">
            <v>100</v>
          </cell>
        </row>
        <row r="36">
          <cell r="E36">
            <v>100</v>
          </cell>
        </row>
        <row r="37">
          <cell r="E37">
            <v>100</v>
          </cell>
        </row>
        <row r="38">
          <cell r="E38">
            <v>100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B1" workbookViewId="0">
      <selection activeCell="M5" sqref="M5"/>
    </sheetView>
  </sheetViews>
  <sheetFormatPr defaultRowHeight="14.4" x14ac:dyDescent="0.3"/>
  <cols>
    <col min="1" max="1" width="4.33203125" customWidth="1"/>
    <col min="2" max="2" width="34" customWidth="1"/>
    <col min="3" max="3" width="54.33203125" customWidth="1"/>
    <col min="4" max="4" width="23.6640625" customWidth="1"/>
    <col min="5" max="6" width="4.77734375" customWidth="1"/>
    <col min="7" max="7" width="6.109375" customWidth="1"/>
    <col min="8" max="8" width="5.77734375" customWidth="1"/>
  </cols>
  <sheetData>
    <row r="1" spans="1:13" ht="21" customHeight="1" x14ac:dyDescent="0.3">
      <c r="A1" s="16" t="s">
        <v>10</v>
      </c>
      <c r="B1" s="17"/>
      <c r="C1" s="17"/>
      <c r="D1" s="17"/>
    </row>
    <row r="2" spans="1:13" ht="19.95" customHeight="1" x14ac:dyDescent="0.3">
      <c r="A2" s="18" t="s">
        <v>11</v>
      </c>
      <c r="B2" s="19"/>
      <c r="C2" s="19"/>
      <c r="D2" s="19"/>
    </row>
    <row r="3" spans="1:13" ht="19.95" customHeight="1" x14ac:dyDescent="0.3">
      <c r="A3" s="14" t="s">
        <v>2</v>
      </c>
      <c r="B3" s="15"/>
      <c r="C3" s="15"/>
      <c r="D3" s="15"/>
      <c r="H3" s="24">
        <v>1.25</v>
      </c>
      <c r="I3" s="24">
        <v>0.25</v>
      </c>
      <c r="J3" s="25"/>
    </row>
    <row r="4" spans="1:13" ht="81.599999999999994" customHeight="1" x14ac:dyDescent="0.3">
      <c r="A4" s="1" t="s">
        <v>3</v>
      </c>
      <c r="B4" s="1" t="s">
        <v>4</v>
      </c>
      <c r="C4" s="1" t="s">
        <v>5</v>
      </c>
      <c r="D4" s="1" t="s">
        <v>6</v>
      </c>
      <c r="E4" s="10" t="s">
        <v>73</v>
      </c>
      <c r="F4" s="10" t="s">
        <v>74</v>
      </c>
      <c r="G4" s="12" t="s">
        <v>75</v>
      </c>
      <c r="H4" s="10" t="s">
        <v>76</v>
      </c>
      <c r="I4" s="26" t="s">
        <v>78</v>
      </c>
      <c r="J4" s="26" t="s">
        <v>79</v>
      </c>
      <c r="K4" s="26" t="s">
        <v>80</v>
      </c>
      <c r="L4" s="26" t="s">
        <v>81</v>
      </c>
      <c r="M4" s="27" t="s">
        <v>82</v>
      </c>
    </row>
    <row r="5" spans="1:13" ht="31.2" x14ac:dyDescent="0.3">
      <c r="A5" s="2">
        <v>1</v>
      </c>
      <c r="B5" s="3" t="s">
        <v>12</v>
      </c>
      <c r="C5" s="3" t="s">
        <v>13</v>
      </c>
      <c r="D5" s="3" t="s">
        <v>14</v>
      </c>
      <c r="E5" s="9">
        <f>[3]список!E9</f>
        <v>32</v>
      </c>
      <c r="F5" s="9">
        <f>[4]список!E9</f>
        <v>52</v>
      </c>
      <c r="G5" s="11">
        <f>AVERAGE(E5:F5)</f>
        <v>42</v>
      </c>
      <c r="H5" s="11">
        <f>SQRT(_xlfn.VAR.S(E5:F5))</f>
        <v>14.142135623730951</v>
      </c>
      <c r="I5" s="29">
        <f t="shared" ref="I5" si="0">H5/G5*100</f>
        <v>33.671751485073692</v>
      </c>
      <c r="J5" s="29">
        <f>MAX($H$3*H5,$I$3*G5)</f>
        <v>17.677669529663689</v>
      </c>
      <c r="K5" s="28" t="str">
        <f>CONCATENATE("&gt;",TEXT(G5-J5,"0.0"))</f>
        <v>&gt;24.3</v>
      </c>
      <c r="L5" s="28" t="str">
        <f>CONCATENATE("&lt;",TEXT(G5+J5,"0.0"))</f>
        <v>&lt;59.7</v>
      </c>
      <c r="M5" s="30">
        <f>AVERAGEIFS(E5:F5,E5:F5,K5,E5:F5,L5)</f>
        <v>42</v>
      </c>
    </row>
    <row r="6" spans="1:13" ht="15.6" hidden="1" x14ac:dyDescent="0.3">
      <c r="A6" s="2">
        <f>A5+1</f>
        <v>2</v>
      </c>
      <c r="B6" s="2"/>
      <c r="C6" s="2"/>
      <c r="D6" s="2"/>
    </row>
    <row r="7" spans="1:13" ht="15.6" hidden="1" x14ac:dyDescent="0.3">
      <c r="A7" s="2">
        <f t="shared" ref="A7:A34" si="1">A6+1</f>
        <v>3</v>
      </c>
      <c r="B7" s="2"/>
      <c r="C7" s="2"/>
      <c r="D7" s="2"/>
    </row>
    <row r="8" spans="1:13" ht="15.6" hidden="1" x14ac:dyDescent="0.3">
      <c r="A8" s="2">
        <f t="shared" si="1"/>
        <v>4</v>
      </c>
      <c r="B8" s="2"/>
      <c r="C8" s="2"/>
      <c r="D8" s="2"/>
    </row>
    <row r="9" spans="1:13" ht="15.6" hidden="1" x14ac:dyDescent="0.3">
      <c r="A9" s="2">
        <f t="shared" si="1"/>
        <v>5</v>
      </c>
      <c r="B9" s="2"/>
      <c r="C9" s="2"/>
      <c r="D9" s="2"/>
    </row>
    <row r="10" spans="1:13" ht="15.6" hidden="1" x14ac:dyDescent="0.3">
      <c r="A10" s="2">
        <f t="shared" si="1"/>
        <v>6</v>
      </c>
      <c r="B10" s="2"/>
      <c r="C10" s="2"/>
      <c r="D10" s="2"/>
    </row>
    <row r="11" spans="1:13" ht="15.6" hidden="1" x14ac:dyDescent="0.3">
      <c r="A11" s="2">
        <f t="shared" si="1"/>
        <v>7</v>
      </c>
      <c r="B11" s="2"/>
      <c r="C11" s="2"/>
      <c r="D11" s="2"/>
    </row>
    <row r="12" spans="1:13" ht="15.6" hidden="1" x14ac:dyDescent="0.3">
      <c r="A12" s="2">
        <f t="shared" si="1"/>
        <v>8</v>
      </c>
      <c r="B12" s="2"/>
      <c r="C12" s="2"/>
      <c r="D12" s="2"/>
    </row>
    <row r="13" spans="1:13" ht="15.6" hidden="1" x14ac:dyDescent="0.3">
      <c r="A13" s="2">
        <f t="shared" si="1"/>
        <v>9</v>
      </c>
      <c r="B13" s="2"/>
      <c r="C13" s="2"/>
      <c r="D13" s="2"/>
    </row>
    <row r="14" spans="1:13" ht="15.6" hidden="1" x14ac:dyDescent="0.3">
      <c r="A14" s="2">
        <f t="shared" si="1"/>
        <v>10</v>
      </c>
      <c r="B14" s="2"/>
      <c r="C14" s="2"/>
      <c r="D14" s="2"/>
    </row>
    <row r="15" spans="1:13" ht="15.6" hidden="1" x14ac:dyDescent="0.3">
      <c r="A15" s="2">
        <f t="shared" si="1"/>
        <v>11</v>
      </c>
      <c r="B15" s="2"/>
      <c r="C15" s="2"/>
      <c r="D15" s="2"/>
    </row>
    <row r="16" spans="1:13" ht="15.6" hidden="1" x14ac:dyDescent="0.3">
      <c r="A16" s="2">
        <f t="shared" si="1"/>
        <v>12</v>
      </c>
      <c r="B16" s="2"/>
      <c r="C16" s="2"/>
      <c r="D16" s="2"/>
    </row>
    <row r="17" spans="1:4" ht="15.6" hidden="1" x14ac:dyDescent="0.3">
      <c r="A17" s="2">
        <f t="shared" si="1"/>
        <v>13</v>
      </c>
      <c r="B17" s="2"/>
      <c r="C17" s="2"/>
      <c r="D17" s="2"/>
    </row>
    <row r="18" spans="1:4" ht="15.6" hidden="1" x14ac:dyDescent="0.3">
      <c r="A18" s="2">
        <f t="shared" si="1"/>
        <v>14</v>
      </c>
      <c r="B18" s="2"/>
      <c r="C18" s="2"/>
      <c r="D18" s="2"/>
    </row>
    <row r="19" spans="1:4" ht="15.6" hidden="1" x14ac:dyDescent="0.3">
      <c r="A19" s="2">
        <f t="shared" si="1"/>
        <v>15</v>
      </c>
      <c r="B19" s="2"/>
      <c r="C19" s="2"/>
      <c r="D19" s="2"/>
    </row>
    <row r="20" spans="1:4" ht="15.6" hidden="1" x14ac:dyDescent="0.3">
      <c r="A20" s="2">
        <f t="shared" si="1"/>
        <v>16</v>
      </c>
      <c r="B20" s="2"/>
      <c r="C20" s="2"/>
      <c r="D20" s="2"/>
    </row>
    <row r="21" spans="1:4" ht="15.6" hidden="1" x14ac:dyDescent="0.3">
      <c r="A21" s="2">
        <f t="shared" si="1"/>
        <v>17</v>
      </c>
      <c r="B21" s="2"/>
      <c r="C21" s="2"/>
      <c r="D21" s="2"/>
    </row>
    <row r="22" spans="1:4" ht="15.6" hidden="1" x14ac:dyDescent="0.3">
      <c r="A22" s="2">
        <f t="shared" si="1"/>
        <v>18</v>
      </c>
      <c r="B22" s="2"/>
      <c r="C22" s="2"/>
      <c r="D22" s="2"/>
    </row>
    <row r="23" spans="1:4" ht="15.6" hidden="1" x14ac:dyDescent="0.3">
      <c r="A23" s="2">
        <f t="shared" si="1"/>
        <v>19</v>
      </c>
      <c r="B23" s="2"/>
      <c r="C23" s="2"/>
      <c r="D23" s="2"/>
    </row>
    <row r="24" spans="1:4" ht="15.6" hidden="1" x14ac:dyDescent="0.3">
      <c r="A24" s="2">
        <f t="shared" si="1"/>
        <v>20</v>
      </c>
      <c r="B24" s="2"/>
      <c r="C24" s="2"/>
      <c r="D24" s="2"/>
    </row>
    <row r="25" spans="1:4" ht="15.6" hidden="1" x14ac:dyDescent="0.3">
      <c r="A25" s="2">
        <f t="shared" si="1"/>
        <v>21</v>
      </c>
      <c r="B25" s="2"/>
      <c r="C25" s="2"/>
      <c r="D25" s="2"/>
    </row>
    <row r="26" spans="1:4" ht="15.6" hidden="1" x14ac:dyDescent="0.3">
      <c r="A26" s="2">
        <f t="shared" si="1"/>
        <v>22</v>
      </c>
      <c r="B26" s="2"/>
      <c r="C26" s="2"/>
      <c r="D26" s="2"/>
    </row>
    <row r="27" spans="1:4" ht="15.6" hidden="1" x14ac:dyDescent="0.3">
      <c r="A27" s="2">
        <f t="shared" si="1"/>
        <v>23</v>
      </c>
      <c r="B27" s="2"/>
      <c r="C27" s="2"/>
      <c r="D27" s="2"/>
    </row>
    <row r="28" spans="1:4" ht="15.6" hidden="1" x14ac:dyDescent="0.3">
      <c r="A28" s="2">
        <f t="shared" si="1"/>
        <v>24</v>
      </c>
      <c r="B28" s="2"/>
      <c r="C28" s="2"/>
      <c r="D28" s="2"/>
    </row>
    <row r="29" spans="1:4" ht="15.6" hidden="1" x14ac:dyDescent="0.3">
      <c r="A29" s="2">
        <f t="shared" si="1"/>
        <v>25</v>
      </c>
      <c r="B29" s="2"/>
      <c r="C29" s="2"/>
      <c r="D29" s="2"/>
    </row>
    <row r="30" spans="1:4" ht="15.6" hidden="1" x14ac:dyDescent="0.3">
      <c r="A30" s="2">
        <f t="shared" si="1"/>
        <v>26</v>
      </c>
      <c r="B30" s="2"/>
      <c r="C30" s="2"/>
      <c r="D30" s="2"/>
    </row>
    <row r="31" spans="1:4" ht="15.6" hidden="1" x14ac:dyDescent="0.3">
      <c r="A31" s="2">
        <f t="shared" si="1"/>
        <v>27</v>
      </c>
      <c r="B31" s="2"/>
      <c r="C31" s="2"/>
      <c r="D31" s="2"/>
    </row>
    <row r="32" spans="1:4" ht="15.6" hidden="1" x14ac:dyDescent="0.3">
      <c r="A32" s="2">
        <f t="shared" si="1"/>
        <v>28</v>
      </c>
      <c r="B32" s="2"/>
      <c r="C32" s="2"/>
      <c r="D32" s="2"/>
    </row>
    <row r="33" spans="1:4" ht="15.6" hidden="1" x14ac:dyDescent="0.3">
      <c r="A33" s="2">
        <f t="shared" si="1"/>
        <v>29</v>
      </c>
      <c r="B33" s="2"/>
      <c r="C33" s="2"/>
      <c r="D33" s="2"/>
    </row>
    <row r="34" spans="1:4" ht="15.6" hidden="1" x14ac:dyDescent="0.3">
      <c r="A34" s="2">
        <f t="shared" si="1"/>
        <v>30</v>
      </c>
      <c r="B34" s="2"/>
      <c r="C34" s="2"/>
      <c r="D34" s="2"/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B1" workbookViewId="0">
      <selection activeCell="F48" sqref="F48"/>
    </sheetView>
  </sheetViews>
  <sheetFormatPr defaultRowHeight="14.4" x14ac:dyDescent="0.3"/>
  <cols>
    <col min="1" max="1" width="4.33203125" customWidth="1"/>
    <col min="2" max="2" width="39.33203125" customWidth="1"/>
    <col min="3" max="3" width="53.5546875" customWidth="1"/>
    <col min="4" max="4" width="26.5546875" customWidth="1"/>
    <col min="5" max="5" width="5.21875" customWidth="1"/>
    <col min="6" max="6" width="6.109375" customWidth="1"/>
    <col min="7" max="7" width="5.6640625" customWidth="1"/>
    <col min="8" max="8" width="5.77734375" customWidth="1"/>
    <col min="9" max="9" width="6.33203125" customWidth="1"/>
    <col min="10" max="12" width="6.6640625" customWidth="1"/>
  </cols>
  <sheetData>
    <row r="1" spans="1:13" ht="21" customHeight="1" x14ac:dyDescent="0.3">
      <c r="A1" s="16" t="s">
        <v>0</v>
      </c>
      <c r="B1" s="17"/>
      <c r="C1" s="17"/>
      <c r="D1" s="17"/>
    </row>
    <row r="2" spans="1:13" ht="19.95" customHeight="1" x14ac:dyDescent="0.3">
      <c r="A2" s="18" t="s">
        <v>1</v>
      </c>
      <c r="B2" s="19"/>
      <c r="C2" s="19"/>
      <c r="D2" s="19"/>
    </row>
    <row r="3" spans="1:13" ht="19.95" customHeight="1" x14ac:dyDescent="0.3">
      <c r="A3" s="14" t="s">
        <v>2</v>
      </c>
      <c r="B3" s="15"/>
      <c r="C3" s="15"/>
      <c r="D3" s="15"/>
      <c r="H3" s="24">
        <v>1.25</v>
      </c>
      <c r="I3" s="24">
        <v>0.25</v>
      </c>
      <c r="J3" s="25"/>
    </row>
    <row r="4" spans="1:13" ht="74.400000000000006" customHeight="1" x14ac:dyDescent="0.3">
      <c r="A4" s="1" t="s">
        <v>3</v>
      </c>
      <c r="B4" s="1" t="s">
        <v>4</v>
      </c>
      <c r="C4" s="1" t="s">
        <v>5</v>
      </c>
      <c r="D4" s="1" t="s">
        <v>6</v>
      </c>
      <c r="E4" s="10" t="s">
        <v>73</v>
      </c>
      <c r="F4" s="10" t="s">
        <v>74</v>
      </c>
      <c r="G4" s="12" t="s">
        <v>75</v>
      </c>
      <c r="H4" s="10" t="s">
        <v>76</v>
      </c>
      <c r="I4" s="26" t="s">
        <v>78</v>
      </c>
      <c r="J4" s="26" t="s">
        <v>79</v>
      </c>
      <c r="K4" s="26" t="s">
        <v>80</v>
      </c>
      <c r="L4" s="26" t="s">
        <v>81</v>
      </c>
      <c r="M4" s="27" t="s">
        <v>82</v>
      </c>
    </row>
    <row r="5" spans="1:13" ht="28.95" customHeight="1" x14ac:dyDescent="0.3">
      <c r="A5" s="2">
        <v>1</v>
      </c>
      <c r="B5" s="3" t="s">
        <v>7</v>
      </c>
      <c r="C5" s="3" t="s">
        <v>8</v>
      </c>
      <c r="D5" s="3" t="s">
        <v>9</v>
      </c>
      <c r="E5" s="9">
        <f>[5]список!E9</f>
        <v>43</v>
      </c>
      <c r="F5" s="9">
        <f>[6]список!E9</f>
        <v>98</v>
      </c>
      <c r="G5" s="11">
        <f>AVERAGE(E5:F5)</f>
        <v>70.5</v>
      </c>
      <c r="H5" s="11">
        <f>SQRT(_xlfn.VAR.S(E5:F5))</f>
        <v>38.890872965260115</v>
      </c>
      <c r="I5" s="29">
        <f t="shared" ref="I5" si="0">H5/G5*100</f>
        <v>55.164358815971795</v>
      </c>
      <c r="J5" s="29">
        <f>MAX($H$3*H5,$I$3*G5)</f>
        <v>48.613591206575144</v>
      </c>
      <c r="K5" s="28" t="str">
        <f>CONCATENATE("&gt;",TEXT(G5-J5,"0.0"))</f>
        <v>&gt;21.9</v>
      </c>
      <c r="L5" s="28" t="str">
        <f>CONCATENATE("&lt;",TEXT(G5+J5,"0.0"))</f>
        <v>&lt;119.1</v>
      </c>
      <c r="M5" s="30">
        <f>AVERAGEIFS(E5:F5,E5:F5,K5,E5:F5,L5)</f>
        <v>70.5</v>
      </c>
    </row>
    <row r="6" spans="1:13" ht="15.6" hidden="1" x14ac:dyDescent="0.3">
      <c r="A6" s="2">
        <f>A5+1</f>
        <v>2</v>
      </c>
      <c r="B6" s="2"/>
      <c r="C6" s="2"/>
      <c r="D6" s="2"/>
    </row>
    <row r="7" spans="1:13" ht="15.6" hidden="1" x14ac:dyDescent="0.3">
      <c r="A7" s="2">
        <f t="shared" ref="A7:A34" si="1">A6+1</f>
        <v>3</v>
      </c>
      <c r="B7" s="2"/>
      <c r="C7" s="2"/>
      <c r="D7" s="2"/>
    </row>
    <row r="8" spans="1:13" ht="15.6" hidden="1" x14ac:dyDescent="0.3">
      <c r="A8" s="2">
        <f t="shared" si="1"/>
        <v>4</v>
      </c>
      <c r="B8" s="2"/>
      <c r="C8" s="2"/>
      <c r="D8" s="2"/>
    </row>
    <row r="9" spans="1:13" ht="15.6" hidden="1" x14ac:dyDescent="0.3">
      <c r="A9" s="2">
        <f t="shared" si="1"/>
        <v>5</v>
      </c>
      <c r="B9" s="2"/>
      <c r="C9" s="2"/>
      <c r="D9" s="2"/>
    </row>
    <row r="10" spans="1:13" ht="15.6" hidden="1" x14ac:dyDescent="0.3">
      <c r="A10" s="2">
        <f t="shared" si="1"/>
        <v>6</v>
      </c>
      <c r="B10" s="2"/>
      <c r="C10" s="2"/>
      <c r="D10" s="2"/>
    </row>
    <row r="11" spans="1:13" ht="15.6" hidden="1" x14ac:dyDescent="0.3">
      <c r="A11" s="2">
        <f t="shared" si="1"/>
        <v>7</v>
      </c>
      <c r="B11" s="2"/>
      <c r="C11" s="2"/>
      <c r="D11" s="2"/>
    </row>
    <row r="12" spans="1:13" ht="15.6" hidden="1" x14ac:dyDescent="0.3">
      <c r="A12" s="2">
        <f t="shared" si="1"/>
        <v>8</v>
      </c>
      <c r="B12" s="2"/>
      <c r="C12" s="2"/>
      <c r="D12" s="2"/>
    </row>
    <row r="13" spans="1:13" ht="15.6" hidden="1" x14ac:dyDescent="0.3">
      <c r="A13" s="2">
        <f t="shared" si="1"/>
        <v>9</v>
      </c>
      <c r="B13" s="2"/>
      <c r="C13" s="2"/>
      <c r="D13" s="2"/>
    </row>
    <row r="14" spans="1:13" ht="15.6" hidden="1" x14ac:dyDescent="0.3">
      <c r="A14" s="2">
        <f t="shared" si="1"/>
        <v>10</v>
      </c>
      <c r="B14" s="2"/>
      <c r="C14" s="2"/>
      <c r="D14" s="2"/>
    </row>
    <row r="15" spans="1:13" ht="15.6" hidden="1" x14ac:dyDescent="0.3">
      <c r="A15" s="2">
        <f t="shared" si="1"/>
        <v>11</v>
      </c>
      <c r="B15" s="2"/>
      <c r="C15" s="2"/>
      <c r="D15" s="2"/>
    </row>
    <row r="16" spans="1:13" ht="15.6" hidden="1" x14ac:dyDescent="0.3">
      <c r="A16" s="2">
        <f t="shared" si="1"/>
        <v>12</v>
      </c>
      <c r="B16" s="2"/>
      <c r="C16" s="2"/>
      <c r="D16" s="2"/>
    </row>
    <row r="17" spans="1:4" ht="15.6" hidden="1" x14ac:dyDescent="0.3">
      <c r="A17" s="2">
        <f t="shared" si="1"/>
        <v>13</v>
      </c>
      <c r="B17" s="2"/>
      <c r="C17" s="2"/>
      <c r="D17" s="2"/>
    </row>
    <row r="18" spans="1:4" ht="15.6" hidden="1" x14ac:dyDescent="0.3">
      <c r="A18" s="2">
        <f t="shared" si="1"/>
        <v>14</v>
      </c>
      <c r="B18" s="2"/>
      <c r="C18" s="2"/>
      <c r="D18" s="2"/>
    </row>
    <row r="19" spans="1:4" ht="15.6" hidden="1" x14ac:dyDescent="0.3">
      <c r="A19" s="2">
        <f t="shared" si="1"/>
        <v>15</v>
      </c>
      <c r="B19" s="2"/>
      <c r="C19" s="2"/>
      <c r="D19" s="2"/>
    </row>
    <row r="20" spans="1:4" ht="15.6" hidden="1" x14ac:dyDescent="0.3">
      <c r="A20" s="2">
        <f t="shared" si="1"/>
        <v>16</v>
      </c>
      <c r="B20" s="2"/>
      <c r="C20" s="2"/>
      <c r="D20" s="2"/>
    </row>
    <row r="21" spans="1:4" ht="15.6" hidden="1" x14ac:dyDescent="0.3">
      <c r="A21" s="2">
        <f t="shared" si="1"/>
        <v>17</v>
      </c>
      <c r="B21" s="2"/>
      <c r="C21" s="2"/>
      <c r="D21" s="2"/>
    </row>
    <row r="22" spans="1:4" ht="15.6" hidden="1" x14ac:dyDescent="0.3">
      <c r="A22" s="2">
        <f t="shared" si="1"/>
        <v>18</v>
      </c>
      <c r="B22" s="2"/>
      <c r="C22" s="2"/>
      <c r="D22" s="2"/>
    </row>
    <row r="23" spans="1:4" ht="15.6" hidden="1" x14ac:dyDescent="0.3">
      <c r="A23" s="2">
        <f t="shared" si="1"/>
        <v>19</v>
      </c>
      <c r="B23" s="2"/>
      <c r="C23" s="2"/>
      <c r="D23" s="2"/>
    </row>
    <row r="24" spans="1:4" ht="15.6" hidden="1" x14ac:dyDescent="0.3">
      <c r="A24" s="2">
        <f t="shared" si="1"/>
        <v>20</v>
      </c>
      <c r="B24" s="2"/>
      <c r="C24" s="2"/>
      <c r="D24" s="2"/>
    </row>
    <row r="25" spans="1:4" ht="15.6" hidden="1" x14ac:dyDescent="0.3">
      <c r="A25" s="2">
        <f t="shared" si="1"/>
        <v>21</v>
      </c>
      <c r="B25" s="2"/>
      <c r="C25" s="2"/>
      <c r="D25" s="2"/>
    </row>
    <row r="26" spans="1:4" ht="15.6" hidden="1" x14ac:dyDescent="0.3">
      <c r="A26" s="2">
        <f t="shared" si="1"/>
        <v>22</v>
      </c>
      <c r="B26" s="2"/>
      <c r="C26" s="2"/>
      <c r="D26" s="2"/>
    </row>
    <row r="27" spans="1:4" ht="15.6" hidden="1" x14ac:dyDescent="0.3">
      <c r="A27" s="2">
        <f t="shared" si="1"/>
        <v>23</v>
      </c>
      <c r="B27" s="2"/>
      <c r="C27" s="2"/>
      <c r="D27" s="2"/>
    </row>
    <row r="28" spans="1:4" ht="15.6" hidden="1" x14ac:dyDescent="0.3">
      <c r="A28" s="2">
        <f t="shared" si="1"/>
        <v>24</v>
      </c>
      <c r="B28" s="2"/>
      <c r="C28" s="2"/>
      <c r="D28" s="2"/>
    </row>
    <row r="29" spans="1:4" ht="15.6" hidden="1" x14ac:dyDescent="0.3">
      <c r="A29" s="2">
        <f t="shared" si="1"/>
        <v>25</v>
      </c>
      <c r="B29" s="2"/>
      <c r="C29" s="2"/>
      <c r="D29" s="2"/>
    </row>
    <row r="30" spans="1:4" ht="15.6" hidden="1" x14ac:dyDescent="0.3">
      <c r="A30" s="2">
        <f t="shared" si="1"/>
        <v>26</v>
      </c>
      <c r="B30" s="2"/>
      <c r="C30" s="2"/>
      <c r="D30" s="2"/>
    </row>
    <row r="31" spans="1:4" ht="15.6" hidden="1" x14ac:dyDescent="0.3">
      <c r="A31" s="2">
        <f t="shared" si="1"/>
        <v>27</v>
      </c>
      <c r="B31" s="2"/>
      <c r="C31" s="2"/>
      <c r="D31" s="2"/>
    </row>
    <row r="32" spans="1:4" ht="15.6" hidden="1" x14ac:dyDescent="0.3">
      <c r="A32" s="2">
        <f t="shared" si="1"/>
        <v>28</v>
      </c>
      <c r="B32" s="2"/>
      <c r="C32" s="2"/>
      <c r="D32" s="2"/>
    </row>
    <row r="33" spans="1:4" ht="15.6" hidden="1" x14ac:dyDescent="0.3">
      <c r="A33" s="2">
        <f t="shared" si="1"/>
        <v>29</v>
      </c>
      <c r="B33" s="2"/>
      <c r="C33" s="2"/>
      <c r="D33" s="2"/>
    </row>
    <row r="34" spans="1:4" ht="15.6" hidden="1" x14ac:dyDescent="0.3">
      <c r="A34" s="2">
        <f t="shared" si="1"/>
        <v>30</v>
      </c>
      <c r="B34" s="2"/>
      <c r="C34" s="2"/>
      <c r="D34" s="2"/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workbookViewId="0">
      <selection activeCell="C45" sqref="C45"/>
    </sheetView>
  </sheetViews>
  <sheetFormatPr defaultColWidth="8.6640625" defaultRowHeight="13.2" x14ac:dyDescent="0.25"/>
  <cols>
    <col min="1" max="1" width="4.6640625" style="4" customWidth="1"/>
    <col min="2" max="2" width="38.33203125" style="4" customWidth="1"/>
    <col min="3" max="3" width="57" style="4" customWidth="1"/>
    <col min="4" max="4" width="26.33203125" style="4" customWidth="1"/>
    <col min="5" max="6" width="5.21875" style="4" customWidth="1"/>
    <col min="7" max="16384" width="8.6640625" style="4"/>
  </cols>
  <sheetData>
    <row r="1" spans="1:12" ht="17.399999999999999" x14ac:dyDescent="0.25">
      <c r="A1" s="22" t="s">
        <v>10</v>
      </c>
      <c r="B1" s="22"/>
      <c r="C1" s="22"/>
      <c r="D1" s="22"/>
    </row>
    <row r="2" spans="1:12" ht="20.55" customHeight="1" x14ac:dyDescent="0.25">
      <c r="A2" s="23" t="s">
        <v>15</v>
      </c>
      <c r="B2" s="23"/>
      <c r="C2" s="23"/>
      <c r="D2" s="23"/>
    </row>
    <row r="3" spans="1:12" ht="20.55" customHeight="1" x14ac:dyDescent="0.3">
      <c r="A3" s="20" t="s">
        <v>2</v>
      </c>
      <c r="B3" s="21"/>
      <c r="C3" s="21"/>
      <c r="D3" s="21"/>
      <c r="G3" s="24">
        <v>1.25</v>
      </c>
      <c r="H3" s="24">
        <v>0.25</v>
      </c>
      <c r="I3" s="25"/>
      <c r="J3"/>
      <c r="K3"/>
      <c r="L3"/>
    </row>
    <row r="4" spans="1:12" ht="52.8" customHeight="1" x14ac:dyDescent="0.25">
      <c r="A4" s="5" t="s">
        <v>3</v>
      </c>
      <c r="B4" s="5" t="s">
        <v>4</v>
      </c>
      <c r="C4" s="5" t="s">
        <v>5</v>
      </c>
      <c r="D4" s="5" t="s">
        <v>6</v>
      </c>
      <c r="E4" s="10" t="s">
        <v>73</v>
      </c>
      <c r="F4" s="12" t="s">
        <v>75</v>
      </c>
      <c r="G4" s="10" t="s">
        <v>76</v>
      </c>
      <c r="H4" s="26" t="s">
        <v>78</v>
      </c>
      <c r="I4" s="26" t="s">
        <v>79</v>
      </c>
      <c r="J4" s="26" t="s">
        <v>80</v>
      </c>
      <c r="K4" s="26" t="s">
        <v>81</v>
      </c>
      <c r="L4" s="27" t="s">
        <v>82</v>
      </c>
    </row>
    <row r="5" spans="1:12" ht="31.2" x14ac:dyDescent="0.25">
      <c r="A5" s="6">
        <v>1</v>
      </c>
      <c r="B5" s="7" t="s">
        <v>16</v>
      </c>
      <c r="C5" s="7" t="s">
        <v>17</v>
      </c>
      <c r="D5" s="7" t="s">
        <v>18</v>
      </c>
      <c r="E5" s="9">
        <f>[2]список!E9</f>
        <v>97</v>
      </c>
      <c r="F5" s="9">
        <f>E5</f>
        <v>97</v>
      </c>
      <c r="H5" s="29">
        <f>G5/E5*100</f>
        <v>0</v>
      </c>
      <c r="I5" s="29">
        <f>MAX($L$3*G5,$M$3*E5)</f>
        <v>0</v>
      </c>
      <c r="J5" s="28" t="str">
        <f>CONCATENATE("&gt;",TEXT(E5-I5,"0.0"))</f>
        <v>&gt;97.0</v>
      </c>
      <c r="K5" s="28" t="str">
        <f>CONCATENATE("&lt;",TEXT(E5+I5,"0.0"))</f>
        <v>&lt;97.0</v>
      </c>
      <c r="L5" s="30" t="e">
        <f t="shared" ref="L5" si="0">AVERAGEIFS(#REF!,#REF!,J5,#REF!,K5)</f>
        <v>#REF!</v>
      </c>
    </row>
    <row r="6" spans="1:12" ht="46.8" x14ac:dyDescent="0.25">
      <c r="A6" s="6">
        <f t="shared" ref="A6:A29" si="1">A5+1</f>
        <v>2</v>
      </c>
      <c r="B6" s="7" t="s">
        <v>19</v>
      </c>
      <c r="C6" s="7" t="s">
        <v>20</v>
      </c>
      <c r="D6" s="7" t="s">
        <v>18</v>
      </c>
      <c r="E6" s="9">
        <f>[2]список!E10</f>
        <v>67</v>
      </c>
      <c r="F6" s="9">
        <f t="shared" ref="F6:F32" si="2">E6</f>
        <v>67</v>
      </c>
    </row>
    <row r="7" spans="1:12" ht="31.2" x14ac:dyDescent="0.25">
      <c r="A7" s="6">
        <f t="shared" si="1"/>
        <v>3</v>
      </c>
      <c r="B7" s="7" t="s">
        <v>21</v>
      </c>
      <c r="C7" s="7" t="s">
        <v>22</v>
      </c>
      <c r="D7" s="7" t="s">
        <v>9</v>
      </c>
      <c r="E7" s="9">
        <f>[2]список!E11</f>
        <v>42</v>
      </c>
      <c r="F7" s="9">
        <f t="shared" si="2"/>
        <v>42</v>
      </c>
    </row>
    <row r="8" spans="1:12" ht="15.6" hidden="1" x14ac:dyDescent="0.25">
      <c r="A8" s="6">
        <f t="shared" si="1"/>
        <v>4</v>
      </c>
      <c r="B8" s="6"/>
      <c r="C8" s="6"/>
      <c r="D8" s="6"/>
      <c r="F8" s="31">
        <f t="shared" si="2"/>
        <v>0</v>
      </c>
    </row>
    <row r="9" spans="1:12" ht="15.6" hidden="1" x14ac:dyDescent="0.25">
      <c r="A9" s="6">
        <f t="shared" si="1"/>
        <v>5</v>
      </c>
      <c r="B9" s="6"/>
      <c r="C9" s="6"/>
      <c r="D9" s="6"/>
      <c r="F9" s="31">
        <f t="shared" si="2"/>
        <v>0</v>
      </c>
    </row>
    <row r="10" spans="1:12" ht="15.6" hidden="1" x14ac:dyDescent="0.25">
      <c r="A10" s="6">
        <f t="shared" si="1"/>
        <v>6</v>
      </c>
      <c r="B10" s="6"/>
      <c r="C10" s="6"/>
      <c r="D10" s="6"/>
      <c r="F10" s="31">
        <f t="shared" si="2"/>
        <v>0</v>
      </c>
    </row>
    <row r="11" spans="1:12" ht="15.6" hidden="1" x14ac:dyDescent="0.25">
      <c r="A11" s="6">
        <f t="shared" si="1"/>
        <v>7</v>
      </c>
      <c r="B11" s="6"/>
      <c r="C11" s="6"/>
      <c r="D11" s="6"/>
      <c r="F11" s="31">
        <f t="shared" si="2"/>
        <v>0</v>
      </c>
    </row>
    <row r="12" spans="1:12" ht="15.6" hidden="1" x14ac:dyDescent="0.25">
      <c r="A12" s="6">
        <f t="shared" si="1"/>
        <v>8</v>
      </c>
      <c r="B12" s="6"/>
      <c r="C12" s="6"/>
      <c r="D12" s="6"/>
      <c r="F12" s="31">
        <f t="shared" si="2"/>
        <v>0</v>
      </c>
    </row>
    <row r="13" spans="1:12" ht="15.6" hidden="1" x14ac:dyDescent="0.25">
      <c r="A13" s="6">
        <f t="shared" si="1"/>
        <v>9</v>
      </c>
      <c r="B13" s="6"/>
      <c r="C13" s="6"/>
      <c r="D13" s="6"/>
      <c r="F13" s="31">
        <f t="shared" si="2"/>
        <v>0</v>
      </c>
    </row>
    <row r="14" spans="1:12" ht="15.6" hidden="1" x14ac:dyDescent="0.25">
      <c r="A14" s="6">
        <f t="shared" si="1"/>
        <v>10</v>
      </c>
      <c r="B14" s="6"/>
      <c r="C14" s="6"/>
      <c r="D14" s="6"/>
      <c r="F14" s="31">
        <f t="shared" si="2"/>
        <v>0</v>
      </c>
    </row>
    <row r="15" spans="1:12" ht="15.6" hidden="1" x14ac:dyDescent="0.25">
      <c r="A15" s="6">
        <f t="shared" si="1"/>
        <v>11</v>
      </c>
      <c r="B15" s="6"/>
      <c r="C15" s="6"/>
      <c r="D15" s="6"/>
      <c r="F15" s="31">
        <f t="shared" si="2"/>
        <v>0</v>
      </c>
    </row>
    <row r="16" spans="1:12" ht="15.6" hidden="1" x14ac:dyDescent="0.25">
      <c r="A16" s="6">
        <f t="shared" si="1"/>
        <v>12</v>
      </c>
      <c r="B16" s="6"/>
      <c r="C16" s="6"/>
      <c r="D16" s="6"/>
      <c r="F16" s="31">
        <f t="shared" si="2"/>
        <v>0</v>
      </c>
    </row>
    <row r="17" spans="1:6" ht="15.6" hidden="1" x14ac:dyDescent="0.25">
      <c r="A17" s="6">
        <f t="shared" si="1"/>
        <v>13</v>
      </c>
      <c r="B17" s="6"/>
      <c r="C17" s="6"/>
      <c r="D17" s="6"/>
      <c r="F17" s="31">
        <f t="shared" si="2"/>
        <v>0</v>
      </c>
    </row>
    <row r="18" spans="1:6" ht="20.55" hidden="1" customHeight="1" x14ac:dyDescent="0.25">
      <c r="A18" s="6">
        <f t="shared" si="1"/>
        <v>14</v>
      </c>
      <c r="B18" s="6"/>
      <c r="C18" s="6"/>
      <c r="D18" s="6"/>
      <c r="F18" s="31">
        <f t="shared" si="2"/>
        <v>0</v>
      </c>
    </row>
    <row r="19" spans="1:6" ht="15.6" hidden="1" x14ac:dyDescent="0.25">
      <c r="A19" s="6">
        <f t="shared" si="1"/>
        <v>15</v>
      </c>
      <c r="B19" s="6"/>
      <c r="C19" s="6"/>
      <c r="D19" s="6"/>
      <c r="F19" s="31">
        <f t="shared" si="2"/>
        <v>0</v>
      </c>
    </row>
    <row r="20" spans="1:6" ht="15.6" hidden="1" x14ac:dyDescent="0.25">
      <c r="A20" s="6">
        <f t="shared" si="1"/>
        <v>16</v>
      </c>
      <c r="B20" s="6"/>
      <c r="C20" s="6"/>
      <c r="D20" s="6"/>
      <c r="F20" s="31">
        <f t="shared" si="2"/>
        <v>0</v>
      </c>
    </row>
    <row r="21" spans="1:6" ht="15.6" hidden="1" x14ac:dyDescent="0.25">
      <c r="A21" s="6">
        <f t="shared" si="1"/>
        <v>17</v>
      </c>
      <c r="B21" s="6"/>
      <c r="C21" s="6"/>
      <c r="D21" s="6"/>
      <c r="F21" s="31">
        <f t="shared" si="2"/>
        <v>0</v>
      </c>
    </row>
    <row r="22" spans="1:6" ht="15.6" hidden="1" x14ac:dyDescent="0.25">
      <c r="A22" s="6">
        <f t="shared" si="1"/>
        <v>18</v>
      </c>
      <c r="B22" s="6"/>
      <c r="C22" s="6"/>
      <c r="D22" s="6"/>
      <c r="F22" s="31">
        <f t="shared" si="2"/>
        <v>0</v>
      </c>
    </row>
    <row r="23" spans="1:6" ht="15.6" hidden="1" x14ac:dyDescent="0.25">
      <c r="A23" s="6">
        <f t="shared" si="1"/>
        <v>19</v>
      </c>
      <c r="B23" s="6"/>
      <c r="C23" s="6"/>
      <c r="D23" s="6"/>
      <c r="F23" s="31">
        <f t="shared" si="2"/>
        <v>0</v>
      </c>
    </row>
    <row r="24" spans="1:6" ht="15.6" hidden="1" x14ac:dyDescent="0.25">
      <c r="A24" s="6">
        <f t="shared" si="1"/>
        <v>20</v>
      </c>
      <c r="B24" s="6"/>
      <c r="C24" s="6"/>
      <c r="D24" s="6"/>
      <c r="F24" s="31">
        <f t="shared" si="2"/>
        <v>0</v>
      </c>
    </row>
    <row r="25" spans="1:6" ht="15.6" hidden="1" x14ac:dyDescent="0.25">
      <c r="A25" s="6">
        <f t="shared" si="1"/>
        <v>21</v>
      </c>
      <c r="B25" s="6"/>
      <c r="C25" s="6"/>
      <c r="D25" s="6"/>
      <c r="F25" s="31">
        <f t="shared" si="2"/>
        <v>0</v>
      </c>
    </row>
    <row r="26" spans="1:6" ht="15.6" hidden="1" x14ac:dyDescent="0.25">
      <c r="A26" s="6">
        <f t="shared" si="1"/>
        <v>22</v>
      </c>
      <c r="B26" s="6"/>
      <c r="C26" s="6"/>
      <c r="D26" s="6"/>
      <c r="F26" s="31">
        <f t="shared" si="2"/>
        <v>0</v>
      </c>
    </row>
    <row r="27" spans="1:6" ht="15.6" hidden="1" x14ac:dyDescent="0.25">
      <c r="A27" s="6">
        <f t="shared" si="1"/>
        <v>23</v>
      </c>
      <c r="B27" s="6"/>
      <c r="C27" s="6"/>
      <c r="D27" s="6"/>
      <c r="F27" s="31">
        <f t="shared" si="2"/>
        <v>0</v>
      </c>
    </row>
    <row r="28" spans="1:6" ht="15.6" hidden="1" x14ac:dyDescent="0.25">
      <c r="A28" s="6">
        <f t="shared" si="1"/>
        <v>24</v>
      </c>
      <c r="B28" s="6"/>
      <c r="C28" s="6"/>
      <c r="D28" s="6"/>
      <c r="F28" s="31">
        <f t="shared" si="2"/>
        <v>0</v>
      </c>
    </row>
    <row r="29" spans="1:6" ht="15.6" hidden="1" x14ac:dyDescent="0.25">
      <c r="A29" s="6">
        <f t="shared" si="1"/>
        <v>25</v>
      </c>
      <c r="B29" s="6"/>
      <c r="C29" s="6"/>
      <c r="D29" s="6"/>
      <c r="F29" s="31">
        <f t="shared" si="2"/>
        <v>0</v>
      </c>
    </row>
    <row r="30" spans="1:6" ht="15.6" hidden="1" x14ac:dyDescent="0.25">
      <c r="A30" s="6"/>
      <c r="B30" s="6"/>
      <c r="C30" s="6"/>
      <c r="D30" s="6"/>
      <c r="F30" s="31">
        <f t="shared" si="2"/>
        <v>0</v>
      </c>
    </row>
    <row r="31" spans="1:6" ht="15.6" hidden="1" x14ac:dyDescent="0.25">
      <c r="A31" s="6"/>
      <c r="B31" s="6"/>
      <c r="C31" s="6"/>
      <c r="D31" s="6"/>
      <c r="F31" s="31">
        <f t="shared" si="2"/>
        <v>0</v>
      </c>
    </row>
    <row r="32" spans="1:6" ht="13.8" hidden="1" x14ac:dyDescent="0.25">
      <c r="F32" s="31">
        <f t="shared" si="2"/>
        <v>0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opLeftCell="A7" zoomScale="90" zoomScaleNormal="90" workbookViewId="0">
      <selection activeCell="J17" sqref="J17"/>
    </sheetView>
  </sheetViews>
  <sheetFormatPr defaultRowHeight="14.4" x14ac:dyDescent="0.3"/>
  <cols>
    <col min="1" max="1" width="4.33203125" customWidth="1"/>
    <col min="2" max="2" width="40" customWidth="1"/>
    <col min="3" max="3" width="51.33203125" customWidth="1"/>
    <col min="4" max="4" width="26.5546875" customWidth="1"/>
    <col min="5" max="5" width="5.88671875" customWidth="1"/>
    <col min="6" max="6" width="5.77734375" customWidth="1"/>
    <col min="7" max="7" width="5.5546875" customWidth="1"/>
    <col min="8" max="8" width="6.44140625" customWidth="1"/>
    <col min="9" max="9" width="6.33203125" customWidth="1"/>
    <col min="10" max="10" width="7.77734375" customWidth="1"/>
    <col min="11" max="11" width="6.33203125" customWidth="1"/>
    <col min="12" max="12" width="7.44140625" customWidth="1"/>
    <col min="13" max="13" width="7.33203125" customWidth="1"/>
  </cols>
  <sheetData>
    <row r="1" spans="1:14" ht="21" customHeight="1" x14ac:dyDescent="0.3">
      <c r="A1" s="16" t="s">
        <v>10</v>
      </c>
      <c r="B1" s="17"/>
      <c r="C1" s="17"/>
      <c r="D1" s="17"/>
    </row>
    <row r="2" spans="1:14" ht="19.95" customHeight="1" x14ac:dyDescent="0.3">
      <c r="A2" s="18" t="s">
        <v>23</v>
      </c>
      <c r="B2" s="19"/>
      <c r="C2" s="19"/>
      <c r="D2" s="19"/>
    </row>
    <row r="3" spans="1:14" ht="19.95" customHeight="1" x14ac:dyDescent="0.3">
      <c r="A3" s="14" t="s">
        <v>2</v>
      </c>
      <c r="B3" s="15"/>
      <c r="C3" s="15"/>
      <c r="D3" s="15"/>
      <c r="I3" s="24">
        <v>1</v>
      </c>
      <c r="J3" s="24">
        <v>0.25</v>
      </c>
      <c r="K3" s="25"/>
    </row>
    <row r="4" spans="1:14" ht="72" customHeight="1" x14ac:dyDescent="0.3">
      <c r="A4" s="1" t="s">
        <v>3</v>
      </c>
      <c r="B4" s="1" t="s">
        <v>4</v>
      </c>
      <c r="C4" s="1" t="s">
        <v>5</v>
      </c>
      <c r="D4" s="1" t="s">
        <v>6</v>
      </c>
      <c r="E4" s="10" t="s">
        <v>73</v>
      </c>
      <c r="F4" s="10" t="s">
        <v>74</v>
      </c>
      <c r="G4" s="10" t="s">
        <v>77</v>
      </c>
      <c r="H4" s="12" t="s">
        <v>75</v>
      </c>
      <c r="I4" s="10" t="s">
        <v>76</v>
      </c>
      <c r="J4" s="26" t="s">
        <v>78</v>
      </c>
      <c r="K4" s="26" t="s">
        <v>79</v>
      </c>
      <c r="L4" s="26" t="s">
        <v>80</v>
      </c>
      <c r="M4" s="26" t="s">
        <v>81</v>
      </c>
      <c r="N4" s="27" t="s">
        <v>82</v>
      </c>
    </row>
    <row r="5" spans="1:14" ht="15.6" x14ac:dyDescent="0.3">
      <c r="A5" s="2">
        <v>1</v>
      </c>
      <c r="B5" s="8" t="s">
        <v>24</v>
      </c>
      <c r="C5" s="8" t="s">
        <v>25</v>
      </c>
      <c r="D5" s="8" t="s">
        <v>26</v>
      </c>
      <c r="E5" s="9">
        <f>[7]список!E9</f>
        <v>60</v>
      </c>
      <c r="F5" s="9">
        <f>[8]список!E9</f>
        <v>76</v>
      </c>
      <c r="G5" s="9">
        <f>[9]список!E9</f>
        <v>78</v>
      </c>
      <c r="H5" s="13">
        <f>AVERAGE(E5:G5)</f>
        <v>71.333333333333329</v>
      </c>
      <c r="I5" s="11">
        <f>SQRT(_xlfn.VAR.S(E5:G5))</f>
        <v>9.8657657246324799</v>
      </c>
      <c r="J5" s="29">
        <f t="shared" ref="J5" si="0">I5/H5*100</f>
        <v>13.830512698082917</v>
      </c>
      <c r="K5" s="29">
        <f>MAX($I$3*I5,$J$3*H5)</f>
        <v>17.833333333333332</v>
      </c>
      <c r="L5" s="28" t="str">
        <f>CONCATENATE("&gt;",TEXT(H5-K5,"0.0"))</f>
        <v>&gt;53.5</v>
      </c>
      <c r="M5" s="28" t="str">
        <f>CONCATENATE("&lt;",TEXT(H5+K5,"0.0"))</f>
        <v>&lt;89.2</v>
      </c>
      <c r="N5" s="32">
        <f>AVERAGEIFS(E5:G5,E5:G5,L5,E5:G5,M5)</f>
        <v>71.333333333333329</v>
      </c>
    </row>
    <row r="6" spans="1:14" ht="31.2" x14ac:dyDescent="0.3">
      <c r="A6" s="2">
        <f>A5+1</f>
        <v>2</v>
      </c>
      <c r="B6" s="3" t="s">
        <v>27</v>
      </c>
      <c r="C6" s="3" t="s">
        <v>28</v>
      </c>
      <c r="D6" s="3" t="s">
        <v>18</v>
      </c>
      <c r="E6" s="9">
        <f>[7]список!E10</f>
        <v>72</v>
      </c>
      <c r="F6" s="9">
        <f>[8]список!E10</f>
        <v>58</v>
      </c>
      <c r="G6" s="9">
        <f>[9]список!E10</f>
        <v>49</v>
      </c>
      <c r="H6" s="11">
        <f t="shared" ref="H6:H34" si="1">AVERAGE(E6:G6)</f>
        <v>59.666666666666664</v>
      </c>
      <c r="I6" s="11">
        <f t="shared" ref="I6:I34" si="2">SQRT(_xlfn.VAR.S(E6:G6))</f>
        <v>11.59022576714246</v>
      </c>
      <c r="J6" s="29">
        <f t="shared" ref="J6:J35" si="3">I6/H6*100</f>
        <v>19.424959386272281</v>
      </c>
      <c r="K6" s="29">
        <f t="shared" ref="K6:K35" si="4">MAX($I$3*I6,$J$3*H6)</f>
        <v>14.916666666666666</v>
      </c>
      <c r="L6" s="28" t="str">
        <f t="shared" ref="L6:L35" si="5">CONCATENATE("&gt;",TEXT(H6-K6,"0.0"))</f>
        <v>&gt;44.8</v>
      </c>
      <c r="M6" s="28" t="str">
        <f t="shared" ref="M6:M35" si="6">CONCATENATE("&lt;",TEXT(H6+K6,"0.0"))</f>
        <v>&lt;74.6</v>
      </c>
      <c r="N6" s="30">
        <f t="shared" ref="N6:N35" si="7">AVERAGEIFS(E6:G6,E6:G6,L6,E6:G6,M6)</f>
        <v>59.666666666666664</v>
      </c>
    </row>
    <row r="7" spans="1:14" ht="15.6" x14ac:dyDescent="0.3">
      <c r="A7" s="2">
        <f t="shared" ref="A7:A34" si="8">A6+1</f>
        <v>3</v>
      </c>
      <c r="B7" s="3" t="s">
        <v>29</v>
      </c>
      <c r="C7" s="3" t="s">
        <v>30</v>
      </c>
      <c r="D7" s="3" t="s">
        <v>31</v>
      </c>
      <c r="E7" s="9">
        <f>[7]список!E11</f>
        <v>51</v>
      </c>
      <c r="F7" s="9">
        <f>[8]список!E11</f>
        <v>64</v>
      </c>
      <c r="G7" s="9">
        <f>[9]список!E11</f>
        <v>42</v>
      </c>
      <c r="H7" s="11">
        <f t="shared" si="1"/>
        <v>52.333333333333336</v>
      </c>
      <c r="I7" s="11">
        <f t="shared" si="2"/>
        <v>11.060440015358026</v>
      </c>
      <c r="J7" s="29">
        <f t="shared" si="3"/>
        <v>21.134598755461194</v>
      </c>
      <c r="K7" s="29">
        <f t="shared" si="4"/>
        <v>13.083333333333334</v>
      </c>
      <c r="L7" s="28" t="str">
        <f t="shared" si="5"/>
        <v>&gt;39.3</v>
      </c>
      <c r="M7" s="28" t="str">
        <f t="shared" si="6"/>
        <v>&lt;65.4</v>
      </c>
      <c r="N7" s="30">
        <f t="shared" si="7"/>
        <v>52.333333333333336</v>
      </c>
    </row>
    <row r="8" spans="1:14" ht="31.2" x14ac:dyDescent="0.3">
      <c r="A8" s="2">
        <f t="shared" si="8"/>
        <v>4</v>
      </c>
      <c r="B8" s="8" t="s">
        <v>32</v>
      </c>
      <c r="C8" s="8" t="s">
        <v>33</v>
      </c>
      <c r="D8" s="8" t="s">
        <v>26</v>
      </c>
      <c r="E8" s="9">
        <f>[7]список!E12</f>
        <v>57</v>
      </c>
      <c r="F8" s="9">
        <f>[8]список!E12</f>
        <v>80</v>
      </c>
      <c r="G8" s="9">
        <f>[9]список!E12</f>
        <v>84</v>
      </c>
      <c r="H8" s="13">
        <f t="shared" si="1"/>
        <v>73.666666666666671</v>
      </c>
      <c r="I8" s="11">
        <f t="shared" si="2"/>
        <v>14.571661996262918</v>
      </c>
      <c r="J8" s="29">
        <f t="shared" si="3"/>
        <v>19.780536646510747</v>
      </c>
      <c r="K8" s="29">
        <f t="shared" si="4"/>
        <v>18.416666666666668</v>
      </c>
      <c r="L8" s="28" t="str">
        <f t="shared" si="5"/>
        <v>&gt;55.3</v>
      </c>
      <c r="M8" s="28" t="str">
        <f t="shared" si="6"/>
        <v>&lt;92.1</v>
      </c>
      <c r="N8" s="32">
        <f t="shared" si="7"/>
        <v>73.666666666666671</v>
      </c>
    </row>
    <row r="9" spans="1:14" ht="46.8" x14ac:dyDescent="0.3">
      <c r="A9" s="2">
        <f t="shared" si="8"/>
        <v>5</v>
      </c>
      <c r="B9" s="3" t="s">
        <v>34</v>
      </c>
      <c r="C9" s="3" t="s">
        <v>35</v>
      </c>
      <c r="D9" s="3" t="s">
        <v>14</v>
      </c>
      <c r="E9" s="9">
        <f>[7]список!E13</f>
        <v>58</v>
      </c>
      <c r="F9" s="9">
        <f>[8]список!E13</f>
        <v>72</v>
      </c>
      <c r="G9" s="9">
        <f>[9]список!E13</f>
        <v>55</v>
      </c>
      <c r="H9" s="11">
        <f t="shared" si="1"/>
        <v>61.666666666666664</v>
      </c>
      <c r="I9" s="11">
        <f t="shared" si="2"/>
        <v>9.0737717258774495</v>
      </c>
      <c r="J9" s="29">
        <f t="shared" si="3"/>
        <v>14.714224420341809</v>
      </c>
      <c r="K9" s="29">
        <f t="shared" si="4"/>
        <v>15.416666666666666</v>
      </c>
      <c r="L9" s="28" t="str">
        <f t="shared" si="5"/>
        <v>&gt;46.3</v>
      </c>
      <c r="M9" s="28" t="str">
        <f t="shared" si="6"/>
        <v>&lt;77.1</v>
      </c>
      <c r="N9" s="30">
        <f t="shared" si="7"/>
        <v>61.666666666666664</v>
      </c>
    </row>
    <row r="10" spans="1:14" ht="15.6" x14ac:dyDescent="0.3">
      <c r="A10" s="2">
        <f t="shared" si="8"/>
        <v>6</v>
      </c>
      <c r="B10" s="3" t="s">
        <v>36</v>
      </c>
      <c r="C10" s="3" t="s">
        <v>37</v>
      </c>
      <c r="D10" s="3" t="s">
        <v>31</v>
      </c>
      <c r="E10" s="9">
        <f>[7]список!E14</f>
        <v>60</v>
      </c>
      <c r="F10" s="9">
        <f>[8]список!E14</f>
        <v>72</v>
      </c>
      <c r="G10" s="9">
        <f>[9]список!E14</f>
        <v>66</v>
      </c>
      <c r="H10" s="11">
        <f t="shared" si="1"/>
        <v>66</v>
      </c>
      <c r="I10" s="11">
        <f t="shared" si="2"/>
        <v>6</v>
      </c>
      <c r="J10" s="29">
        <f t="shared" si="3"/>
        <v>9.0909090909090917</v>
      </c>
      <c r="K10" s="29">
        <f t="shared" si="4"/>
        <v>16.5</v>
      </c>
      <c r="L10" s="28" t="str">
        <f t="shared" si="5"/>
        <v>&gt;49.5</v>
      </c>
      <c r="M10" s="28" t="str">
        <f t="shared" si="6"/>
        <v>&lt;82.5</v>
      </c>
      <c r="N10" s="30">
        <f t="shared" si="7"/>
        <v>66</v>
      </c>
    </row>
    <row r="11" spans="1:14" ht="31.2" x14ac:dyDescent="0.3">
      <c r="A11" s="2">
        <f t="shared" si="8"/>
        <v>7</v>
      </c>
      <c r="B11" s="3" t="s">
        <v>38</v>
      </c>
      <c r="C11" s="3" t="s">
        <v>39</v>
      </c>
      <c r="D11" s="3" t="s">
        <v>18</v>
      </c>
      <c r="E11" s="9">
        <f>[7]список!E15</f>
        <v>67</v>
      </c>
      <c r="F11" s="9">
        <f>[8]список!E15</f>
        <v>72</v>
      </c>
      <c r="G11" s="9">
        <f>[9]список!E15</f>
        <v>51</v>
      </c>
      <c r="H11" s="11">
        <f t="shared" si="1"/>
        <v>63.333333333333336</v>
      </c>
      <c r="I11" s="11">
        <f t="shared" si="2"/>
        <v>10.969655114602876</v>
      </c>
      <c r="J11" s="29">
        <f t="shared" si="3"/>
        <v>17.32050807568875</v>
      </c>
      <c r="K11" s="29">
        <f t="shared" si="4"/>
        <v>15.833333333333334</v>
      </c>
      <c r="L11" s="28" t="str">
        <f t="shared" si="5"/>
        <v>&gt;47.5</v>
      </c>
      <c r="M11" s="28" t="str">
        <f t="shared" si="6"/>
        <v>&lt;79.2</v>
      </c>
      <c r="N11" s="30">
        <f t="shared" si="7"/>
        <v>63.333333333333336</v>
      </c>
    </row>
    <row r="12" spans="1:14" ht="31.2" x14ac:dyDescent="0.3">
      <c r="A12" s="2">
        <f t="shared" si="8"/>
        <v>8</v>
      </c>
      <c r="B12" s="8" t="s">
        <v>40</v>
      </c>
      <c r="C12" s="8" t="s">
        <v>41</v>
      </c>
      <c r="D12" s="8" t="s">
        <v>42</v>
      </c>
      <c r="E12" s="9">
        <f>[7]список!E16</f>
        <v>28</v>
      </c>
      <c r="F12" s="9">
        <f>[8]список!E16</f>
        <v>80</v>
      </c>
      <c r="G12" s="9">
        <f>[9]список!E16</f>
        <v>50</v>
      </c>
      <c r="H12" s="11">
        <f t="shared" si="1"/>
        <v>52.666666666666664</v>
      </c>
      <c r="I12" s="11">
        <f t="shared" si="2"/>
        <v>26.102362600602518</v>
      </c>
      <c r="J12" s="29">
        <f t="shared" si="3"/>
        <v>49.561447975827569</v>
      </c>
      <c r="K12" s="29">
        <f t="shared" si="4"/>
        <v>26.102362600602518</v>
      </c>
      <c r="L12" s="28" t="str">
        <f t="shared" si="5"/>
        <v>&gt;26.6</v>
      </c>
      <c r="M12" s="28" t="str">
        <f t="shared" si="6"/>
        <v>&lt;78.8</v>
      </c>
      <c r="N12" s="30">
        <f t="shared" si="7"/>
        <v>39</v>
      </c>
    </row>
    <row r="13" spans="1:14" ht="31.2" x14ac:dyDescent="0.3">
      <c r="A13" s="2">
        <f t="shared" si="8"/>
        <v>9</v>
      </c>
      <c r="B13" s="3" t="s">
        <v>43</v>
      </c>
      <c r="C13" s="3" t="s">
        <v>44</v>
      </c>
      <c r="D13" s="3" t="s">
        <v>18</v>
      </c>
      <c r="E13" s="9">
        <f>[7]список!E17</f>
        <v>68</v>
      </c>
      <c r="F13" s="9">
        <f>[8]список!E17</f>
        <v>72</v>
      </c>
      <c r="G13" s="9">
        <f>[9]список!E17</f>
        <v>64</v>
      </c>
      <c r="H13" s="11">
        <f t="shared" si="1"/>
        <v>68</v>
      </c>
      <c r="I13" s="11">
        <f t="shared" si="2"/>
        <v>4</v>
      </c>
      <c r="J13" s="29">
        <f t="shared" si="3"/>
        <v>5.8823529411764701</v>
      </c>
      <c r="K13" s="29">
        <f t="shared" si="4"/>
        <v>17</v>
      </c>
      <c r="L13" s="28" t="str">
        <f t="shared" si="5"/>
        <v>&gt;51.0</v>
      </c>
      <c r="M13" s="28" t="str">
        <f t="shared" si="6"/>
        <v>&lt;85.0</v>
      </c>
      <c r="N13" s="30">
        <f t="shared" si="7"/>
        <v>68</v>
      </c>
    </row>
    <row r="14" spans="1:14" ht="15.6" x14ac:dyDescent="0.3">
      <c r="A14" s="2">
        <f t="shared" si="8"/>
        <v>10</v>
      </c>
      <c r="B14" s="8" t="s">
        <v>45</v>
      </c>
      <c r="C14" s="8" t="s">
        <v>46</v>
      </c>
      <c r="D14" s="8" t="s">
        <v>14</v>
      </c>
      <c r="E14" s="9">
        <f>[7]список!E18</f>
        <v>66</v>
      </c>
      <c r="F14" s="9">
        <f>[8]список!E18</f>
        <v>72</v>
      </c>
      <c r="G14" s="9">
        <f>[9]список!E18</f>
        <v>51</v>
      </c>
      <c r="H14" s="11">
        <f t="shared" si="1"/>
        <v>63</v>
      </c>
      <c r="I14" s="11">
        <f t="shared" si="2"/>
        <v>10.816653826391969</v>
      </c>
      <c r="J14" s="29">
        <f t="shared" si="3"/>
        <v>17.169291787923761</v>
      </c>
      <c r="K14" s="29">
        <f t="shared" si="4"/>
        <v>15.75</v>
      </c>
      <c r="L14" s="28" t="str">
        <f t="shared" si="5"/>
        <v>&gt;47.3</v>
      </c>
      <c r="M14" s="28" t="str">
        <f t="shared" si="6"/>
        <v>&lt;78.8</v>
      </c>
      <c r="N14" s="30">
        <f t="shared" si="7"/>
        <v>63</v>
      </c>
    </row>
    <row r="15" spans="1:14" ht="31.2" x14ac:dyDescent="0.3">
      <c r="A15" s="2">
        <f t="shared" si="8"/>
        <v>11</v>
      </c>
      <c r="B15" s="3" t="s">
        <v>47</v>
      </c>
      <c r="C15" s="3" t="s">
        <v>48</v>
      </c>
      <c r="D15" s="3" t="s">
        <v>49</v>
      </c>
      <c r="E15" s="9">
        <f>[7]список!E19</f>
        <v>23</v>
      </c>
      <c r="F15" s="9">
        <f>[8]список!E19</f>
        <v>48</v>
      </c>
      <c r="G15" s="9">
        <f>[9]список!E19</f>
        <v>40</v>
      </c>
      <c r="H15" s="11">
        <f t="shared" si="1"/>
        <v>37</v>
      </c>
      <c r="I15" s="11">
        <f t="shared" si="2"/>
        <v>12.767145334803704</v>
      </c>
      <c r="J15" s="29">
        <f t="shared" si="3"/>
        <v>34.505798202172173</v>
      </c>
      <c r="K15" s="29">
        <f t="shared" si="4"/>
        <v>12.767145334803704</v>
      </c>
      <c r="L15" s="28" t="str">
        <f t="shared" si="5"/>
        <v>&gt;24.2</v>
      </c>
      <c r="M15" s="28" t="str">
        <f t="shared" si="6"/>
        <v>&lt;49.8</v>
      </c>
      <c r="N15" s="30">
        <f t="shared" si="7"/>
        <v>44</v>
      </c>
    </row>
    <row r="16" spans="1:14" ht="31.2" x14ac:dyDescent="0.3">
      <c r="A16" s="2">
        <f t="shared" si="8"/>
        <v>12</v>
      </c>
      <c r="B16" s="3" t="s">
        <v>50</v>
      </c>
      <c r="C16" s="3" t="s">
        <v>51</v>
      </c>
      <c r="D16" s="3" t="s">
        <v>49</v>
      </c>
      <c r="E16" s="9">
        <f>[7]список!E20</f>
        <v>18</v>
      </c>
      <c r="F16" s="9">
        <f>[8]список!E20</f>
        <v>38</v>
      </c>
      <c r="G16" s="9">
        <f>[9]список!E20</f>
        <v>19</v>
      </c>
      <c r="H16" s="11">
        <f t="shared" si="1"/>
        <v>25</v>
      </c>
      <c r="I16" s="11">
        <f t="shared" si="2"/>
        <v>11.269427669584644</v>
      </c>
      <c r="J16" s="29">
        <f t="shared" si="3"/>
        <v>45.077710678338576</v>
      </c>
      <c r="K16" s="29">
        <f t="shared" si="4"/>
        <v>11.269427669584644</v>
      </c>
      <c r="L16" s="28" t="str">
        <f t="shared" si="5"/>
        <v>&gt;13.7</v>
      </c>
      <c r="M16" s="28" t="str">
        <f t="shared" si="6"/>
        <v>&lt;36.3</v>
      </c>
      <c r="N16" s="30">
        <f t="shared" si="7"/>
        <v>18.5</v>
      </c>
    </row>
    <row r="17" spans="1:14" ht="31.2" x14ac:dyDescent="0.3">
      <c r="A17" s="2">
        <f t="shared" si="8"/>
        <v>13</v>
      </c>
      <c r="B17" s="3" t="s">
        <v>52</v>
      </c>
      <c r="C17" s="3" t="s">
        <v>53</v>
      </c>
      <c r="D17" s="3" t="s">
        <v>9</v>
      </c>
      <c r="E17" s="9">
        <f>[7]список!E21</f>
        <v>33</v>
      </c>
      <c r="F17" s="9">
        <f>[8]список!E21</f>
        <v>84</v>
      </c>
      <c r="G17" s="9">
        <f>[9]список!E21</f>
        <v>86</v>
      </c>
      <c r="H17" s="11">
        <f t="shared" si="1"/>
        <v>67.666666666666671</v>
      </c>
      <c r="I17" s="11">
        <f t="shared" si="2"/>
        <v>30.038863715748853</v>
      </c>
      <c r="J17" s="29">
        <f t="shared" si="3"/>
        <v>44.392409432141164</v>
      </c>
      <c r="K17" s="29">
        <f t="shared" si="4"/>
        <v>30.038863715748853</v>
      </c>
      <c r="L17" s="28" t="str">
        <f t="shared" si="5"/>
        <v>&gt;37.6</v>
      </c>
      <c r="M17" s="28" t="str">
        <f t="shared" si="6"/>
        <v>&lt;97.7</v>
      </c>
      <c r="N17" s="32">
        <f t="shared" si="7"/>
        <v>85</v>
      </c>
    </row>
    <row r="18" spans="1:14" ht="31.2" x14ac:dyDescent="0.3">
      <c r="A18" s="2">
        <f t="shared" si="8"/>
        <v>14</v>
      </c>
      <c r="B18" s="3" t="s">
        <v>54</v>
      </c>
      <c r="C18" s="3" t="s">
        <v>55</v>
      </c>
      <c r="D18" s="3" t="s">
        <v>14</v>
      </c>
      <c r="E18" s="9">
        <f>[7]список!E22</f>
        <v>72</v>
      </c>
      <c r="F18" s="9">
        <f>[8]список!E22</f>
        <v>84</v>
      </c>
      <c r="G18" s="9">
        <f>[9]список!E22</f>
        <v>76</v>
      </c>
      <c r="H18" s="13">
        <f t="shared" si="1"/>
        <v>77.333333333333329</v>
      </c>
      <c r="I18" s="11">
        <f t="shared" si="2"/>
        <v>6.110100926607787</v>
      </c>
      <c r="J18" s="29">
        <f t="shared" si="3"/>
        <v>7.9009925775100704</v>
      </c>
      <c r="K18" s="29">
        <f t="shared" si="4"/>
        <v>19.333333333333332</v>
      </c>
      <c r="L18" s="28" t="str">
        <f t="shared" si="5"/>
        <v>&gt;58.0</v>
      </c>
      <c r="M18" s="28" t="str">
        <f t="shared" si="6"/>
        <v>&lt;96.7</v>
      </c>
      <c r="N18" s="32">
        <f t="shared" si="7"/>
        <v>77.333333333333329</v>
      </c>
    </row>
    <row r="19" spans="1:14" ht="31.2" x14ac:dyDescent="0.3">
      <c r="A19" s="2">
        <f t="shared" si="8"/>
        <v>15</v>
      </c>
      <c r="B19" s="3" t="s">
        <v>56</v>
      </c>
      <c r="C19" s="3" t="s">
        <v>57</v>
      </c>
      <c r="D19" s="3" t="s">
        <v>58</v>
      </c>
      <c r="E19" s="9">
        <f>[7]список!E23</f>
        <v>26</v>
      </c>
      <c r="F19" s="9">
        <f>[8]список!E23</f>
        <v>48</v>
      </c>
      <c r="G19" s="9">
        <f>[9]список!E23</f>
        <v>50</v>
      </c>
      <c r="H19" s="11">
        <f t="shared" si="1"/>
        <v>41.333333333333336</v>
      </c>
      <c r="I19" s="11">
        <f t="shared" si="2"/>
        <v>13.316656236958792</v>
      </c>
      <c r="J19" s="29">
        <f t="shared" si="3"/>
        <v>32.217716702319656</v>
      </c>
      <c r="K19" s="29">
        <f t="shared" si="4"/>
        <v>13.316656236958792</v>
      </c>
      <c r="L19" s="28" t="str">
        <f t="shared" si="5"/>
        <v>&gt;28.0</v>
      </c>
      <c r="M19" s="28" t="str">
        <f t="shared" si="6"/>
        <v>&lt;54.6</v>
      </c>
      <c r="N19" s="30">
        <f t="shared" si="7"/>
        <v>49</v>
      </c>
    </row>
    <row r="20" spans="1:14" ht="31.2" x14ac:dyDescent="0.3">
      <c r="A20" s="2">
        <f t="shared" si="8"/>
        <v>16</v>
      </c>
      <c r="B20" s="3" t="s">
        <v>59</v>
      </c>
      <c r="C20" s="3" t="s">
        <v>60</v>
      </c>
      <c r="D20" s="3" t="s">
        <v>31</v>
      </c>
      <c r="E20" s="9">
        <f>[7]список!E24</f>
        <v>55</v>
      </c>
      <c r="F20" s="9">
        <f>[8]список!E24</f>
        <v>64</v>
      </c>
      <c r="G20" s="9">
        <f>[9]список!E24</f>
        <v>62</v>
      </c>
      <c r="H20" s="11">
        <f t="shared" si="1"/>
        <v>60.333333333333336</v>
      </c>
      <c r="I20" s="11">
        <f t="shared" si="2"/>
        <v>4.7258156262526088</v>
      </c>
      <c r="J20" s="29">
        <f t="shared" si="3"/>
        <v>7.8328435794242131</v>
      </c>
      <c r="K20" s="29">
        <f t="shared" si="4"/>
        <v>15.083333333333334</v>
      </c>
      <c r="L20" s="28" t="str">
        <f t="shared" si="5"/>
        <v>&gt;45.3</v>
      </c>
      <c r="M20" s="28" t="str">
        <f t="shared" si="6"/>
        <v>&lt;75.4</v>
      </c>
      <c r="N20" s="30">
        <f t="shared" si="7"/>
        <v>60.333333333333336</v>
      </c>
    </row>
    <row r="21" spans="1:14" ht="78" x14ac:dyDescent="0.3">
      <c r="A21" s="2">
        <f t="shared" si="8"/>
        <v>17</v>
      </c>
      <c r="B21" s="3" t="s">
        <v>61</v>
      </c>
      <c r="C21" s="3" t="s">
        <v>62</v>
      </c>
      <c r="D21" s="3" t="s">
        <v>63</v>
      </c>
      <c r="E21" s="9">
        <f>[7]список!E25</f>
        <v>36</v>
      </c>
      <c r="F21" s="9">
        <f>[8]список!E25</f>
        <v>56</v>
      </c>
      <c r="G21" s="9">
        <f>[9]список!E25</f>
        <v>70</v>
      </c>
      <c r="H21" s="11">
        <f t="shared" si="1"/>
        <v>54</v>
      </c>
      <c r="I21" s="11">
        <f t="shared" si="2"/>
        <v>17.088007490635061</v>
      </c>
      <c r="J21" s="29">
        <f t="shared" si="3"/>
        <v>31.644458315990853</v>
      </c>
      <c r="K21" s="29">
        <f t="shared" si="4"/>
        <v>17.088007490635061</v>
      </c>
      <c r="L21" s="28" t="str">
        <f t="shared" si="5"/>
        <v>&gt;36.9</v>
      </c>
      <c r="M21" s="28" t="str">
        <f t="shared" si="6"/>
        <v>&lt;71.1</v>
      </c>
      <c r="N21" s="30">
        <f t="shared" si="7"/>
        <v>63</v>
      </c>
    </row>
    <row r="22" spans="1:14" ht="31.2" x14ac:dyDescent="0.3">
      <c r="A22" s="2">
        <f t="shared" si="8"/>
        <v>18</v>
      </c>
      <c r="B22" s="3" t="s">
        <v>64</v>
      </c>
      <c r="C22" s="3" t="s">
        <v>65</v>
      </c>
      <c r="D22" s="3" t="s">
        <v>9</v>
      </c>
      <c r="E22" s="9">
        <f>[7]список!E26</f>
        <v>32</v>
      </c>
      <c r="F22" s="9">
        <f>[8]список!E26</f>
        <v>50</v>
      </c>
      <c r="G22" s="9">
        <f>[9]список!E26</f>
        <v>43</v>
      </c>
      <c r="H22" s="11">
        <f t="shared" si="1"/>
        <v>41.666666666666664</v>
      </c>
      <c r="I22" s="11">
        <f t="shared" si="2"/>
        <v>9.0737717258774744</v>
      </c>
      <c r="J22" s="29">
        <f t="shared" si="3"/>
        <v>21.777052142105941</v>
      </c>
      <c r="K22" s="29">
        <f t="shared" si="4"/>
        <v>10.416666666666666</v>
      </c>
      <c r="L22" s="28" t="str">
        <f t="shared" si="5"/>
        <v>&gt;31.3</v>
      </c>
      <c r="M22" s="28" t="str">
        <f t="shared" si="6"/>
        <v>&lt;52.1</v>
      </c>
      <c r="N22" s="30">
        <f t="shared" si="7"/>
        <v>41.666666666666664</v>
      </c>
    </row>
    <row r="23" spans="1:14" ht="15.6" x14ac:dyDescent="0.3">
      <c r="A23" s="2">
        <f t="shared" si="8"/>
        <v>19</v>
      </c>
      <c r="B23" s="3" t="s">
        <v>66</v>
      </c>
      <c r="C23" s="3" t="s">
        <v>67</v>
      </c>
      <c r="D23" s="3" t="s">
        <v>58</v>
      </c>
      <c r="E23" s="9">
        <f>[7]список!E27</f>
        <v>29</v>
      </c>
      <c r="F23" s="9">
        <f>[8]список!E27</f>
        <v>52</v>
      </c>
      <c r="G23" s="9">
        <f>[9]список!E27</f>
        <v>56</v>
      </c>
      <c r="H23" s="11">
        <f t="shared" si="1"/>
        <v>45.666666666666664</v>
      </c>
      <c r="I23" s="11">
        <f t="shared" si="2"/>
        <v>14.571661996262934</v>
      </c>
      <c r="J23" s="29">
        <f t="shared" si="3"/>
        <v>31.908748896926138</v>
      </c>
      <c r="K23" s="29">
        <f t="shared" si="4"/>
        <v>14.571661996262934</v>
      </c>
      <c r="L23" s="28" t="str">
        <f t="shared" si="5"/>
        <v>&gt;31.1</v>
      </c>
      <c r="M23" s="28" t="str">
        <f t="shared" si="6"/>
        <v>&lt;60.2</v>
      </c>
      <c r="N23" s="30">
        <f t="shared" si="7"/>
        <v>54</v>
      </c>
    </row>
    <row r="24" spans="1:14" ht="15.6" hidden="1" x14ac:dyDescent="0.3">
      <c r="A24" s="2">
        <f t="shared" si="8"/>
        <v>20</v>
      </c>
      <c r="B24" s="2"/>
      <c r="C24" s="2"/>
      <c r="D24" s="2"/>
      <c r="E24" s="9">
        <f>[7]список!E28</f>
        <v>100</v>
      </c>
      <c r="F24" s="9">
        <f>[8]список!E28</f>
        <v>100</v>
      </c>
      <c r="G24" s="9">
        <f>[9]список!E28</f>
        <v>100</v>
      </c>
      <c r="H24" s="11">
        <f t="shared" si="1"/>
        <v>100</v>
      </c>
      <c r="I24" s="11">
        <f t="shared" si="2"/>
        <v>0</v>
      </c>
      <c r="J24" s="29">
        <f t="shared" si="3"/>
        <v>0</v>
      </c>
      <c r="K24" s="29">
        <f t="shared" si="4"/>
        <v>25</v>
      </c>
      <c r="L24" s="28" t="str">
        <f t="shared" si="5"/>
        <v>&gt;75.0</v>
      </c>
      <c r="M24" s="28" t="str">
        <f t="shared" si="6"/>
        <v>&lt;125.0</v>
      </c>
      <c r="N24" s="30">
        <f t="shared" si="7"/>
        <v>100</v>
      </c>
    </row>
    <row r="25" spans="1:14" ht="15.6" hidden="1" x14ac:dyDescent="0.3">
      <c r="A25" s="2">
        <f t="shared" si="8"/>
        <v>21</v>
      </c>
      <c r="B25" s="2"/>
      <c r="C25" s="2"/>
      <c r="D25" s="2"/>
      <c r="E25" s="9">
        <f>[7]список!E29</f>
        <v>100</v>
      </c>
      <c r="F25" s="9">
        <f>[8]список!E29</f>
        <v>100</v>
      </c>
      <c r="G25" s="9">
        <f>[9]список!E29</f>
        <v>100</v>
      </c>
      <c r="H25" s="11">
        <f t="shared" si="1"/>
        <v>100</v>
      </c>
      <c r="I25" s="11">
        <f t="shared" si="2"/>
        <v>0</v>
      </c>
      <c r="J25" s="29">
        <f t="shared" si="3"/>
        <v>0</v>
      </c>
      <c r="K25" s="29">
        <f t="shared" si="4"/>
        <v>25</v>
      </c>
      <c r="L25" s="28" t="str">
        <f t="shared" si="5"/>
        <v>&gt;75.0</v>
      </c>
      <c r="M25" s="28" t="str">
        <f t="shared" si="6"/>
        <v>&lt;125.0</v>
      </c>
      <c r="N25" s="30">
        <f t="shared" si="7"/>
        <v>100</v>
      </c>
    </row>
    <row r="26" spans="1:14" ht="15.6" hidden="1" x14ac:dyDescent="0.3">
      <c r="A26" s="2">
        <f t="shared" si="8"/>
        <v>22</v>
      </c>
      <c r="B26" s="2"/>
      <c r="C26" s="2"/>
      <c r="D26" s="2"/>
      <c r="E26" s="9">
        <f>[7]список!E30</f>
        <v>100</v>
      </c>
      <c r="F26" s="9">
        <f>[8]список!E30</f>
        <v>100</v>
      </c>
      <c r="G26" s="9">
        <f>[9]список!E30</f>
        <v>100</v>
      </c>
      <c r="H26" s="11">
        <f t="shared" si="1"/>
        <v>100</v>
      </c>
      <c r="I26" s="11">
        <f t="shared" si="2"/>
        <v>0</v>
      </c>
      <c r="J26" s="29">
        <f t="shared" si="3"/>
        <v>0</v>
      </c>
      <c r="K26" s="29">
        <f t="shared" si="4"/>
        <v>25</v>
      </c>
      <c r="L26" s="28" t="str">
        <f t="shared" si="5"/>
        <v>&gt;75.0</v>
      </c>
      <c r="M26" s="28" t="str">
        <f t="shared" si="6"/>
        <v>&lt;125.0</v>
      </c>
      <c r="N26" s="30">
        <f t="shared" si="7"/>
        <v>100</v>
      </c>
    </row>
    <row r="27" spans="1:14" ht="15.6" hidden="1" x14ac:dyDescent="0.3">
      <c r="A27" s="2">
        <f t="shared" si="8"/>
        <v>23</v>
      </c>
      <c r="B27" s="2"/>
      <c r="C27" s="2"/>
      <c r="D27" s="2"/>
      <c r="E27" s="9">
        <f>[7]список!E31</f>
        <v>100</v>
      </c>
      <c r="F27" s="9">
        <f>[8]список!E31</f>
        <v>100</v>
      </c>
      <c r="G27" s="9">
        <f>[9]список!E31</f>
        <v>100</v>
      </c>
      <c r="H27" s="11">
        <f t="shared" si="1"/>
        <v>100</v>
      </c>
      <c r="I27" s="11">
        <f t="shared" si="2"/>
        <v>0</v>
      </c>
      <c r="J27" s="29">
        <f t="shared" si="3"/>
        <v>0</v>
      </c>
      <c r="K27" s="29">
        <f t="shared" si="4"/>
        <v>25</v>
      </c>
      <c r="L27" s="28" t="str">
        <f t="shared" si="5"/>
        <v>&gt;75.0</v>
      </c>
      <c r="M27" s="28" t="str">
        <f t="shared" si="6"/>
        <v>&lt;125.0</v>
      </c>
      <c r="N27" s="30">
        <f t="shared" si="7"/>
        <v>100</v>
      </c>
    </row>
    <row r="28" spans="1:14" ht="15.6" hidden="1" x14ac:dyDescent="0.3">
      <c r="A28" s="2">
        <f t="shared" si="8"/>
        <v>24</v>
      </c>
      <c r="B28" s="2"/>
      <c r="C28" s="2"/>
      <c r="D28" s="2"/>
      <c r="E28" s="9">
        <f>[7]список!E32</f>
        <v>100</v>
      </c>
      <c r="F28" s="9">
        <f>[8]список!E32</f>
        <v>100</v>
      </c>
      <c r="G28" s="9">
        <f>[9]список!E32</f>
        <v>100</v>
      </c>
      <c r="H28" s="11">
        <f t="shared" si="1"/>
        <v>100</v>
      </c>
      <c r="I28" s="11">
        <f t="shared" si="2"/>
        <v>0</v>
      </c>
      <c r="J28" s="29">
        <f t="shared" si="3"/>
        <v>0</v>
      </c>
      <c r="K28" s="29">
        <f t="shared" si="4"/>
        <v>25</v>
      </c>
      <c r="L28" s="28" t="str">
        <f t="shared" si="5"/>
        <v>&gt;75.0</v>
      </c>
      <c r="M28" s="28" t="str">
        <f t="shared" si="6"/>
        <v>&lt;125.0</v>
      </c>
      <c r="N28" s="30">
        <f t="shared" si="7"/>
        <v>100</v>
      </c>
    </row>
    <row r="29" spans="1:14" ht="15.6" hidden="1" x14ac:dyDescent="0.3">
      <c r="A29" s="2">
        <f t="shared" si="8"/>
        <v>25</v>
      </c>
      <c r="B29" s="2"/>
      <c r="C29" s="2"/>
      <c r="D29" s="2"/>
      <c r="E29" s="9">
        <f>[7]список!E33</f>
        <v>100</v>
      </c>
      <c r="F29" s="9">
        <f>[8]список!E33</f>
        <v>100</v>
      </c>
      <c r="G29" s="9">
        <f>[9]список!E33</f>
        <v>100</v>
      </c>
      <c r="H29" s="11">
        <f t="shared" si="1"/>
        <v>100</v>
      </c>
      <c r="I29" s="11">
        <f t="shared" si="2"/>
        <v>0</v>
      </c>
      <c r="J29" s="29">
        <f t="shared" si="3"/>
        <v>0</v>
      </c>
      <c r="K29" s="29">
        <f t="shared" si="4"/>
        <v>25</v>
      </c>
      <c r="L29" s="28" t="str">
        <f t="shared" si="5"/>
        <v>&gt;75.0</v>
      </c>
      <c r="M29" s="28" t="str">
        <f t="shared" si="6"/>
        <v>&lt;125.0</v>
      </c>
      <c r="N29" s="30">
        <f t="shared" si="7"/>
        <v>100</v>
      </c>
    </row>
    <row r="30" spans="1:14" ht="15.6" hidden="1" x14ac:dyDescent="0.3">
      <c r="A30" s="2">
        <f t="shared" si="8"/>
        <v>26</v>
      </c>
      <c r="B30" s="2"/>
      <c r="C30" s="2"/>
      <c r="D30" s="2"/>
      <c r="E30" s="9">
        <f>[7]список!E34</f>
        <v>100</v>
      </c>
      <c r="F30" s="9">
        <f>[8]список!E34</f>
        <v>100</v>
      </c>
      <c r="G30" s="9">
        <f>[9]список!E34</f>
        <v>100</v>
      </c>
      <c r="H30" s="11">
        <f t="shared" si="1"/>
        <v>100</v>
      </c>
      <c r="I30" s="11">
        <f t="shared" si="2"/>
        <v>0</v>
      </c>
      <c r="J30" s="29">
        <f t="shared" si="3"/>
        <v>0</v>
      </c>
      <c r="K30" s="29">
        <f t="shared" si="4"/>
        <v>25</v>
      </c>
      <c r="L30" s="28" t="str">
        <f t="shared" si="5"/>
        <v>&gt;75.0</v>
      </c>
      <c r="M30" s="28" t="str">
        <f t="shared" si="6"/>
        <v>&lt;125.0</v>
      </c>
      <c r="N30" s="30">
        <f t="shared" si="7"/>
        <v>100</v>
      </c>
    </row>
    <row r="31" spans="1:14" ht="15.6" hidden="1" x14ac:dyDescent="0.3">
      <c r="A31" s="2">
        <f t="shared" si="8"/>
        <v>27</v>
      </c>
      <c r="B31" s="2"/>
      <c r="C31" s="2"/>
      <c r="D31" s="2"/>
      <c r="E31" s="9">
        <f>[7]список!E35</f>
        <v>100</v>
      </c>
      <c r="F31" s="9">
        <f>[8]список!E35</f>
        <v>100</v>
      </c>
      <c r="G31" s="9">
        <f>[9]список!E35</f>
        <v>100</v>
      </c>
      <c r="H31" s="11">
        <f t="shared" si="1"/>
        <v>100</v>
      </c>
      <c r="I31" s="11">
        <f t="shared" si="2"/>
        <v>0</v>
      </c>
      <c r="J31" s="29">
        <f t="shared" si="3"/>
        <v>0</v>
      </c>
      <c r="K31" s="29">
        <f t="shared" si="4"/>
        <v>25</v>
      </c>
      <c r="L31" s="28" t="str">
        <f t="shared" si="5"/>
        <v>&gt;75.0</v>
      </c>
      <c r="M31" s="28" t="str">
        <f t="shared" si="6"/>
        <v>&lt;125.0</v>
      </c>
      <c r="N31" s="30">
        <f t="shared" si="7"/>
        <v>100</v>
      </c>
    </row>
    <row r="32" spans="1:14" ht="15.6" hidden="1" x14ac:dyDescent="0.3">
      <c r="A32" s="2">
        <f t="shared" si="8"/>
        <v>28</v>
      </c>
      <c r="B32" s="2"/>
      <c r="C32" s="2"/>
      <c r="D32" s="2"/>
      <c r="E32" s="9">
        <f>[7]список!E36</f>
        <v>100</v>
      </c>
      <c r="F32" s="9">
        <f>[8]список!E36</f>
        <v>100</v>
      </c>
      <c r="G32" s="9">
        <f>[9]список!E36</f>
        <v>100</v>
      </c>
      <c r="H32" s="11">
        <f t="shared" si="1"/>
        <v>100</v>
      </c>
      <c r="I32" s="11">
        <f t="shared" si="2"/>
        <v>0</v>
      </c>
      <c r="J32" s="29">
        <f t="shared" si="3"/>
        <v>0</v>
      </c>
      <c r="K32" s="29">
        <f t="shared" si="4"/>
        <v>25</v>
      </c>
      <c r="L32" s="28" t="str">
        <f t="shared" si="5"/>
        <v>&gt;75.0</v>
      </c>
      <c r="M32" s="28" t="str">
        <f t="shared" si="6"/>
        <v>&lt;125.0</v>
      </c>
      <c r="N32" s="30">
        <f t="shared" si="7"/>
        <v>100</v>
      </c>
    </row>
    <row r="33" spans="1:14" ht="15.6" hidden="1" x14ac:dyDescent="0.3">
      <c r="A33" s="2">
        <f t="shared" si="8"/>
        <v>29</v>
      </c>
      <c r="B33" s="2"/>
      <c r="C33" s="2"/>
      <c r="D33" s="2"/>
      <c r="E33" s="9">
        <f>[7]список!E37</f>
        <v>100</v>
      </c>
      <c r="F33" s="9">
        <f>[8]список!E37</f>
        <v>100</v>
      </c>
      <c r="G33" s="9">
        <f>[9]список!E37</f>
        <v>100</v>
      </c>
      <c r="H33" s="11">
        <f t="shared" si="1"/>
        <v>100</v>
      </c>
      <c r="I33" s="11">
        <f t="shared" si="2"/>
        <v>0</v>
      </c>
      <c r="J33" s="29">
        <f t="shared" si="3"/>
        <v>0</v>
      </c>
      <c r="K33" s="29">
        <f t="shared" si="4"/>
        <v>25</v>
      </c>
      <c r="L33" s="28" t="str">
        <f t="shared" si="5"/>
        <v>&gt;75.0</v>
      </c>
      <c r="M33" s="28" t="str">
        <f t="shared" si="6"/>
        <v>&lt;125.0</v>
      </c>
      <c r="N33" s="30">
        <f t="shared" si="7"/>
        <v>100</v>
      </c>
    </row>
    <row r="34" spans="1:14" ht="15.6" hidden="1" x14ac:dyDescent="0.3">
      <c r="A34" s="2">
        <f t="shared" si="8"/>
        <v>30</v>
      </c>
      <c r="B34" s="2"/>
      <c r="C34" s="2"/>
      <c r="D34" s="2"/>
      <c r="E34" s="9">
        <f>[7]список!E38</f>
        <v>100</v>
      </c>
      <c r="F34" s="9">
        <f>[8]список!E38</f>
        <v>100</v>
      </c>
      <c r="G34" s="9">
        <f>[9]список!E38</f>
        <v>100</v>
      </c>
      <c r="H34" s="11">
        <f t="shared" si="1"/>
        <v>100</v>
      </c>
      <c r="I34" s="11">
        <f t="shared" si="2"/>
        <v>0</v>
      </c>
      <c r="J34" s="29">
        <f t="shared" si="3"/>
        <v>0</v>
      </c>
      <c r="K34" s="29">
        <f t="shared" si="4"/>
        <v>25</v>
      </c>
      <c r="L34" s="28" t="str">
        <f t="shared" si="5"/>
        <v>&gt;75.0</v>
      </c>
      <c r="M34" s="28" t="str">
        <f t="shared" si="6"/>
        <v>&lt;125.0</v>
      </c>
      <c r="N34" s="30">
        <f t="shared" si="7"/>
        <v>100</v>
      </c>
    </row>
    <row r="35" spans="1:14" x14ac:dyDescent="0.3">
      <c r="H35" s="33">
        <f>AVERAGE(H5:H23)</f>
        <v>56.929824561403528</v>
      </c>
      <c r="I35" s="33">
        <f>AVERAGE(I5:I23)</f>
        <v>12.263788815452765</v>
      </c>
    </row>
    <row r="36" spans="1:14" x14ac:dyDescent="0.3">
      <c r="I36" s="34"/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topLeftCell="C1" workbookViewId="0">
      <selection activeCell="I17" sqref="I17"/>
    </sheetView>
  </sheetViews>
  <sheetFormatPr defaultRowHeight="13.2" x14ac:dyDescent="0.25"/>
  <cols>
    <col min="1" max="1" width="4.6640625" style="4" customWidth="1"/>
    <col min="2" max="2" width="38.44140625" style="4" customWidth="1"/>
    <col min="3" max="3" width="58.6640625" style="4" customWidth="1"/>
    <col min="4" max="4" width="26.33203125" style="4" customWidth="1"/>
    <col min="5" max="5" width="5.109375" style="4" customWidth="1"/>
    <col min="6" max="6" width="5.44140625" style="4" customWidth="1"/>
    <col min="7" max="7" width="5.21875" style="4" customWidth="1"/>
    <col min="8" max="8" width="5.88671875" style="4" customWidth="1"/>
    <col min="9" max="9" width="8.88671875" style="4"/>
    <col min="10" max="10" width="7.109375" style="4" customWidth="1"/>
    <col min="11" max="16384" width="8.88671875" style="4"/>
  </cols>
  <sheetData>
    <row r="1" spans="1:13" ht="24.6" customHeight="1" x14ac:dyDescent="0.25">
      <c r="A1" s="22" t="s">
        <v>10</v>
      </c>
      <c r="B1" s="22"/>
      <c r="C1" s="22"/>
      <c r="D1" s="22"/>
    </row>
    <row r="2" spans="1:13" ht="20.399999999999999" customHeight="1" x14ac:dyDescent="0.25">
      <c r="A2" s="23" t="s">
        <v>72</v>
      </c>
      <c r="B2" s="23"/>
      <c r="C2" s="23"/>
      <c r="D2" s="23"/>
    </row>
    <row r="3" spans="1:13" ht="20.399999999999999" customHeight="1" x14ac:dyDescent="0.3">
      <c r="A3" s="20" t="s">
        <v>2</v>
      </c>
      <c r="B3" s="21"/>
      <c r="C3" s="21"/>
      <c r="D3" s="21"/>
      <c r="H3" s="24">
        <v>1.25</v>
      </c>
      <c r="I3" s="24">
        <v>0.25</v>
      </c>
      <c r="J3" s="25"/>
      <c r="K3"/>
      <c r="L3"/>
      <c r="M3"/>
    </row>
    <row r="4" spans="1:13" ht="85.2" customHeight="1" x14ac:dyDescent="0.25">
      <c r="A4" s="5" t="s">
        <v>3</v>
      </c>
      <c r="B4" s="5" t="s">
        <v>4</v>
      </c>
      <c r="C4" s="5" t="s">
        <v>5</v>
      </c>
      <c r="D4" s="5" t="s">
        <v>6</v>
      </c>
      <c r="E4" s="10" t="s">
        <v>73</v>
      </c>
      <c r="F4" s="10" t="s">
        <v>74</v>
      </c>
      <c r="G4" s="12" t="s">
        <v>75</v>
      </c>
      <c r="H4" s="10" t="s">
        <v>76</v>
      </c>
      <c r="I4" s="26" t="s">
        <v>78</v>
      </c>
      <c r="J4" s="26" t="s">
        <v>79</v>
      </c>
      <c r="K4" s="26" t="s">
        <v>80</v>
      </c>
      <c r="L4" s="26" t="s">
        <v>81</v>
      </c>
      <c r="M4" s="27" t="s">
        <v>82</v>
      </c>
    </row>
    <row r="5" spans="1:13" ht="46.8" x14ac:dyDescent="0.25">
      <c r="A5" s="6">
        <v>1</v>
      </c>
      <c r="B5" s="7" t="s">
        <v>71</v>
      </c>
      <c r="C5" s="7" t="s">
        <v>70</v>
      </c>
      <c r="D5" s="7" t="s">
        <v>18</v>
      </c>
      <c r="E5" s="9">
        <f>[10]список!E9</f>
        <v>45</v>
      </c>
      <c r="F5" s="9">
        <f>[1]список!E9</f>
        <v>34</v>
      </c>
      <c r="G5" s="11">
        <f>AVERAGE(E5:F5)</f>
        <v>39.5</v>
      </c>
      <c r="H5" s="11">
        <f>SQRT(_xlfn.VAR.S(E5:F5))</f>
        <v>7.7781745930520225</v>
      </c>
      <c r="I5" s="29">
        <f t="shared" ref="I5" si="0">H5/G5*100</f>
        <v>19.691581248232968</v>
      </c>
      <c r="J5" s="29">
        <f>MAX($H$3*H5,$I$3*G5)</f>
        <v>9.875</v>
      </c>
      <c r="K5" s="28" t="str">
        <f>CONCATENATE("&gt;",TEXT(G5-J5,"0.0"))</f>
        <v>&gt;29.6</v>
      </c>
      <c r="L5" s="28" t="str">
        <f>CONCATENATE("&lt;",TEXT(G5+J5,"0.0"))</f>
        <v>&lt;49.4</v>
      </c>
      <c r="M5" s="30">
        <f>AVERAGEIFS(E5:F5,E5:F5,K5,E5:F5,L5)</f>
        <v>39.5</v>
      </c>
    </row>
    <row r="6" spans="1:13" ht="32.4" customHeight="1" x14ac:dyDescent="0.25">
      <c r="A6" s="6">
        <f t="shared" ref="A6" si="1">A5+1</f>
        <v>2</v>
      </c>
      <c r="B6" s="7" t="s">
        <v>69</v>
      </c>
      <c r="C6" s="7" t="s">
        <v>68</v>
      </c>
      <c r="D6" s="7" t="s">
        <v>9</v>
      </c>
      <c r="E6" s="9">
        <f>[10]список!E10</f>
        <v>32</v>
      </c>
      <c r="F6" s="9">
        <f>[1]список!E10</f>
        <v>46</v>
      </c>
      <c r="G6" s="11">
        <f>AVERAGE(E6:F6)</f>
        <v>39</v>
      </c>
      <c r="H6" s="11">
        <f>SQRT(_xlfn.VAR.S(E6:F6))</f>
        <v>9.8994949366116654</v>
      </c>
      <c r="I6" s="29">
        <f t="shared" ref="I6" si="2">H6/G6*100</f>
        <v>25.383320350286319</v>
      </c>
      <c r="J6" s="29">
        <f>MAX($H$3*H6,$I$3*G6)</f>
        <v>12.374368670764582</v>
      </c>
      <c r="K6" s="28" t="str">
        <f>CONCATENATE("&gt;",TEXT(G6-J6,"0.0"))</f>
        <v>&gt;26.6</v>
      </c>
      <c r="L6" s="28" t="str">
        <f>CONCATENATE("&lt;",TEXT(G6+J6,"0.0"))</f>
        <v>&lt;51.4</v>
      </c>
      <c r="M6" s="30">
        <f>AVERAGEIFS(E6:F6,E6:F6,K6,E6:F6,L6)</f>
        <v>39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маг_проект</vt:lpstr>
      <vt:lpstr>спец_проект</vt:lpstr>
      <vt:lpstr>маг_нир</vt:lpstr>
      <vt:lpstr>бак_проект</vt:lpstr>
      <vt:lpstr>бак_нир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Саинов Михаил Петрович</dc:creator>
  <cp:lastModifiedBy>Саинов Михаил Петрович</cp:lastModifiedBy>
  <dcterms:created xsi:type="dcterms:W3CDTF">2018-04-10T13:09:29Z</dcterms:created>
  <dcterms:modified xsi:type="dcterms:W3CDTF">2018-05-31T15:59:41Z</dcterms:modified>
</cp:coreProperties>
</file>