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0100" windowHeight="9264" activeTab="5"/>
  </bookViews>
  <sheets>
    <sheet name="бак_нир" sheetId="1" r:id="rId1"/>
    <sheet name="бак_проект" sheetId="2" r:id="rId2"/>
    <sheet name="маг_нир" sheetId="3" r:id="rId3"/>
    <sheet name="маг_проект" sheetId="4" r:id="rId4"/>
    <sheet name="спец_нир" sheetId="5" r:id="rId5"/>
    <sheet name="спец_проект" sheetId="6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</externalReferences>
  <definedNames>
    <definedName name="выбор" localSheetId="2">[1]скрыто!#REF!</definedName>
    <definedName name="выбор" localSheetId="4">[2]скрыто!#REF!</definedName>
    <definedName name="выбор">[3]скрыто!#REF!</definedName>
  </definedNames>
  <calcPr calcId="145621"/>
</workbook>
</file>

<file path=xl/calcChain.xml><?xml version="1.0" encoding="utf-8"?>
<calcChain xmlns="http://schemas.openxmlformats.org/spreadsheetml/2006/main">
  <c r="L5" i="4" l="1"/>
  <c r="M6" i="3" l="1"/>
  <c r="N6" i="3"/>
  <c r="P6" i="3" s="1"/>
  <c r="M7" i="3"/>
  <c r="N7" i="3"/>
  <c r="P7" i="3" s="1"/>
  <c r="M8" i="3"/>
  <c r="N8" i="3"/>
  <c r="O8" i="3" s="1"/>
  <c r="M9" i="3"/>
  <c r="N9" i="3"/>
  <c r="O9" i="3" s="1"/>
  <c r="M10" i="3"/>
  <c r="N10" i="3"/>
  <c r="P10" i="3" s="1"/>
  <c r="M11" i="3"/>
  <c r="N11" i="3"/>
  <c r="P11" i="3" s="1"/>
  <c r="M12" i="3"/>
  <c r="N12" i="3"/>
  <c r="O12" i="3" s="1"/>
  <c r="P12" i="3"/>
  <c r="M13" i="3"/>
  <c r="N13" i="3"/>
  <c r="O13" i="3" s="1"/>
  <c r="M14" i="3"/>
  <c r="N14" i="3"/>
  <c r="P14" i="3" s="1"/>
  <c r="M15" i="3"/>
  <c r="N15" i="3"/>
  <c r="P15" i="3" s="1"/>
  <c r="M16" i="3"/>
  <c r="N16" i="3"/>
  <c r="O16" i="3" s="1"/>
  <c r="M17" i="3"/>
  <c r="N17" i="3"/>
  <c r="O17" i="3" s="1"/>
  <c r="M18" i="3"/>
  <c r="N18" i="3"/>
  <c r="P18" i="3" s="1"/>
  <c r="M19" i="3"/>
  <c r="N19" i="3"/>
  <c r="P19" i="3" s="1"/>
  <c r="M20" i="3"/>
  <c r="N20" i="3"/>
  <c r="O20" i="3" s="1"/>
  <c r="P20" i="3"/>
  <c r="M21" i="3"/>
  <c r="N21" i="3"/>
  <c r="O21" i="3" s="1"/>
  <c r="M22" i="3"/>
  <c r="N22" i="3"/>
  <c r="P22" i="3" s="1"/>
  <c r="M23" i="3"/>
  <c r="N23" i="3"/>
  <c r="P23" i="3" s="1"/>
  <c r="M24" i="3"/>
  <c r="N24" i="3"/>
  <c r="O24" i="3" s="1"/>
  <c r="N6" i="2"/>
  <c r="O6" i="2"/>
  <c r="Q6" i="2" s="1"/>
  <c r="N7" i="2"/>
  <c r="O7" i="2"/>
  <c r="Q7" i="2" s="1"/>
  <c r="N8" i="2"/>
  <c r="O8" i="2"/>
  <c r="P8" i="2" s="1"/>
  <c r="N9" i="2"/>
  <c r="O9" i="2"/>
  <c r="P9" i="2" s="1"/>
  <c r="N10" i="2"/>
  <c r="O10" i="2"/>
  <c r="Q10" i="2" s="1"/>
  <c r="N11" i="2"/>
  <c r="O11" i="2"/>
  <c r="Q11" i="2" s="1"/>
  <c r="N12" i="2"/>
  <c r="O12" i="2"/>
  <c r="P12" i="2" s="1"/>
  <c r="Q12" i="2"/>
  <c r="N13" i="2"/>
  <c r="O13" i="2"/>
  <c r="P13" i="2" s="1"/>
  <c r="N14" i="2"/>
  <c r="O14" i="2"/>
  <c r="Q14" i="2" s="1"/>
  <c r="N15" i="2"/>
  <c r="O15" i="2"/>
  <c r="Q15" i="2" s="1"/>
  <c r="N16" i="2"/>
  <c r="O16" i="2"/>
  <c r="P16" i="2" s="1"/>
  <c r="N17" i="2"/>
  <c r="O17" i="2"/>
  <c r="P17" i="2" s="1"/>
  <c r="N18" i="2"/>
  <c r="O18" i="2"/>
  <c r="Q18" i="2" s="1"/>
  <c r="N19" i="2"/>
  <c r="O19" i="2"/>
  <c r="Q19" i="2" s="1"/>
  <c r="N20" i="2"/>
  <c r="O20" i="2"/>
  <c r="P20" i="2" s="1"/>
  <c r="Q20" i="2"/>
  <c r="N21" i="2"/>
  <c r="O21" i="2"/>
  <c r="P21" i="2" s="1"/>
  <c r="N22" i="2"/>
  <c r="O22" i="2"/>
  <c r="Q22" i="2" s="1"/>
  <c r="N23" i="2"/>
  <c r="O23" i="2"/>
  <c r="Q23" i="2" s="1"/>
  <c r="N24" i="2"/>
  <c r="O24" i="2"/>
  <c r="P24" i="2" s="1"/>
  <c r="N25" i="2"/>
  <c r="O25" i="2"/>
  <c r="P25" i="2" s="1"/>
  <c r="N26" i="2"/>
  <c r="O26" i="2"/>
  <c r="Q26" i="2" s="1"/>
  <c r="N27" i="2"/>
  <c r="O27" i="2"/>
  <c r="Q27" i="2" s="1"/>
  <c r="N28" i="2"/>
  <c r="O28" i="2"/>
  <c r="P28" i="2" s="1"/>
  <c r="Q28" i="2"/>
  <c r="N29" i="2"/>
  <c r="O29" i="2"/>
  <c r="P29" i="2" s="1"/>
  <c r="N30" i="2"/>
  <c r="O30" i="2"/>
  <c r="Q30" i="2" s="1"/>
  <c r="O5" i="2"/>
  <c r="P5" i="2" s="1"/>
  <c r="N5" i="3"/>
  <c r="P5" i="3" s="1"/>
  <c r="M5" i="3"/>
  <c r="N5" i="2"/>
  <c r="M6" i="1"/>
  <c r="N6" i="1"/>
  <c r="P6" i="1" s="1"/>
  <c r="M7" i="1"/>
  <c r="N7" i="1"/>
  <c r="P7" i="1" s="1"/>
  <c r="M8" i="1"/>
  <c r="N8" i="1"/>
  <c r="O8" i="1" s="1"/>
  <c r="P8" i="1"/>
  <c r="M9" i="1"/>
  <c r="N9" i="1"/>
  <c r="O9" i="1" s="1"/>
  <c r="N5" i="1"/>
  <c r="P5" i="1" s="1"/>
  <c r="M5" i="1"/>
  <c r="Q24" i="2" l="1"/>
  <c r="Q8" i="2"/>
  <c r="R8" i="2" s="1"/>
  <c r="Q16" i="2"/>
  <c r="P9" i="1"/>
  <c r="Q9" i="1" s="1"/>
  <c r="Q8" i="1"/>
  <c r="O6" i="1"/>
  <c r="Q6" i="1" s="1"/>
  <c r="Q29" i="2"/>
  <c r="R29" i="2" s="1"/>
  <c r="Q25" i="2"/>
  <c r="R25" i="2" s="1"/>
  <c r="Q21" i="2"/>
  <c r="R21" i="2" s="1"/>
  <c r="Q17" i="2"/>
  <c r="R17" i="2" s="1"/>
  <c r="Q13" i="2"/>
  <c r="R13" i="2" s="1"/>
  <c r="Q9" i="2"/>
  <c r="R9" i="2" s="1"/>
  <c r="P30" i="2"/>
  <c r="R30" i="2" s="1"/>
  <c r="R28" i="2"/>
  <c r="P26" i="2"/>
  <c r="R26" i="2" s="1"/>
  <c r="R24" i="2"/>
  <c r="P22" i="2"/>
  <c r="R22" i="2" s="1"/>
  <c r="R20" i="2"/>
  <c r="P18" i="2"/>
  <c r="R18" i="2" s="1"/>
  <c r="R16" i="2"/>
  <c r="P14" i="2"/>
  <c r="R14" i="2" s="1"/>
  <c r="R12" i="2"/>
  <c r="P10" i="2"/>
  <c r="R10" i="2" s="1"/>
  <c r="P6" i="2"/>
  <c r="R6" i="2" s="1"/>
  <c r="P24" i="3"/>
  <c r="P8" i="3"/>
  <c r="P16" i="3"/>
  <c r="P21" i="3"/>
  <c r="Q21" i="3" s="1"/>
  <c r="P17" i="3"/>
  <c r="Q17" i="3" s="1"/>
  <c r="P13" i="3"/>
  <c r="Q13" i="3" s="1"/>
  <c r="P9" i="3"/>
  <c r="Q9" i="3" s="1"/>
  <c r="Q24" i="3"/>
  <c r="O22" i="3"/>
  <c r="Q22" i="3" s="1"/>
  <c r="Q20" i="3"/>
  <c r="O18" i="3"/>
  <c r="Q18" i="3" s="1"/>
  <c r="Q16" i="3"/>
  <c r="O14" i="3"/>
  <c r="Q14" i="3" s="1"/>
  <c r="Q12" i="3"/>
  <c r="O10" i="3"/>
  <c r="Q10" i="3" s="1"/>
  <c r="Q8" i="3"/>
  <c r="O6" i="3"/>
  <c r="Q6" i="3" s="1"/>
  <c r="O23" i="3"/>
  <c r="Q23" i="3" s="1"/>
  <c r="O19" i="3"/>
  <c r="Q19" i="3" s="1"/>
  <c r="O15" i="3"/>
  <c r="Q15" i="3" s="1"/>
  <c r="O11" i="3"/>
  <c r="Q11" i="3" s="1"/>
  <c r="O7" i="3"/>
  <c r="Q7" i="3" s="1"/>
  <c r="P27" i="2"/>
  <c r="R27" i="2" s="1"/>
  <c r="P23" i="2"/>
  <c r="R23" i="2" s="1"/>
  <c r="P19" i="2"/>
  <c r="R19" i="2" s="1"/>
  <c r="P15" i="2"/>
  <c r="R15" i="2" s="1"/>
  <c r="P11" i="2"/>
  <c r="R11" i="2" s="1"/>
  <c r="P7" i="2"/>
  <c r="R7" i="2" s="1"/>
  <c r="O5" i="3"/>
  <c r="Q5" i="3" s="1"/>
  <c r="Q5" i="2"/>
  <c r="R5" i="2" s="1"/>
  <c r="O7" i="1"/>
  <c r="Q7" i="1" s="1"/>
  <c r="O5" i="1"/>
  <c r="Q5" i="1" s="1"/>
  <c r="K18" i="6" l="1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L6" i="1"/>
  <c r="L7" i="1"/>
  <c r="L8" i="1"/>
  <c r="L9" i="1"/>
  <c r="L5" i="1"/>
  <c r="K6" i="3" l="1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5" i="3"/>
  <c r="F31" i="2" l="1"/>
  <c r="G31" i="2"/>
  <c r="H31" i="2"/>
  <c r="I31" i="2"/>
  <c r="J31" i="2"/>
  <c r="L31" i="2"/>
  <c r="M31" i="2"/>
  <c r="F32" i="2"/>
  <c r="G32" i="2"/>
  <c r="H32" i="2"/>
  <c r="I32" i="2"/>
  <c r="J32" i="2"/>
  <c r="L32" i="2"/>
  <c r="M32" i="2"/>
  <c r="F33" i="2"/>
  <c r="G33" i="2"/>
  <c r="H33" i="2"/>
  <c r="I33" i="2"/>
  <c r="J33" i="2"/>
  <c r="L33" i="2"/>
  <c r="M33" i="2"/>
  <c r="F34" i="2"/>
  <c r="G34" i="2"/>
  <c r="H34" i="2"/>
  <c r="I34" i="2"/>
  <c r="J34" i="2"/>
  <c r="L34" i="2"/>
  <c r="M34" i="2"/>
  <c r="E30" i="2"/>
  <c r="E31" i="2"/>
  <c r="E32" i="2"/>
  <c r="E33" i="2"/>
  <c r="E34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5" i="2"/>
  <c r="G6" i="1" l="1"/>
  <c r="G7" i="1"/>
  <c r="G8" i="1"/>
  <c r="G9" i="1"/>
  <c r="G5" i="1"/>
  <c r="H27" i="2" l="1"/>
  <c r="H28" i="2"/>
  <c r="H29" i="2"/>
  <c r="K9" i="1" l="1"/>
  <c r="I6" i="1"/>
  <c r="I7" i="1"/>
  <c r="I8" i="1"/>
  <c r="I9" i="1"/>
  <c r="I5" i="1"/>
  <c r="F27" i="2" l="1"/>
  <c r="G27" i="2"/>
  <c r="I27" i="2"/>
  <c r="J27" i="2"/>
  <c r="F28" i="2"/>
  <c r="G28" i="2"/>
  <c r="L28" i="2" s="1"/>
  <c r="I28" i="2"/>
  <c r="J28" i="2"/>
  <c r="F29" i="2"/>
  <c r="L29" i="2" s="1"/>
  <c r="G29" i="2"/>
  <c r="M29" i="2" s="1"/>
  <c r="I29" i="2"/>
  <c r="J29" i="2"/>
  <c r="M28" i="2" l="1"/>
  <c r="M27" i="2"/>
  <c r="L27" i="2"/>
  <c r="H5" i="4"/>
  <c r="G5" i="4"/>
  <c r="F5" i="4"/>
  <c r="E5" i="4"/>
  <c r="I5" i="4" l="1"/>
  <c r="J5" i="4" l="1"/>
  <c r="K25" i="3"/>
  <c r="K26" i="3"/>
  <c r="K27" i="3"/>
  <c r="K28" i="3"/>
  <c r="K29" i="3"/>
  <c r="K30" i="3"/>
  <c r="K31" i="3"/>
  <c r="E6" i="3"/>
  <c r="F6" i="3"/>
  <c r="G6" i="3"/>
  <c r="H6" i="3"/>
  <c r="I6" i="3"/>
  <c r="E7" i="3"/>
  <c r="F7" i="3"/>
  <c r="G7" i="3"/>
  <c r="H7" i="3"/>
  <c r="I7" i="3"/>
  <c r="E8" i="3"/>
  <c r="F8" i="3"/>
  <c r="G8" i="3"/>
  <c r="H8" i="3"/>
  <c r="I8" i="3"/>
  <c r="E9" i="3"/>
  <c r="F9" i="3"/>
  <c r="G9" i="3"/>
  <c r="H9" i="3"/>
  <c r="I9" i="3"/>
  <c r="E10" i="3"/>
  <c r="F10" i="3"/>
  <c r="G10" i="3"/>
  <c r="H10" i="3"/>
  <c r="I10" i="3"/>
  <c r="E11" i="3"/>
  <c r="F11" i="3"/>
  <c r="G11" i="3"/>
  <c r="H11" i="3"/>
  <c r="I11" i="3"/>
  <c r="E12" i="3"/>
  <c r="F12" i="3"/>
  <c r="G12" i="3"/>
  <c r="H12" i="3"/>
  <c r="I12" i="3"/>
  <c r="E13" i="3"/>
  <c r="F13" i="3"/>
  <c r="G13" i="3"/>
  <c r="H13" i="3"/>
  <c r="I13" i="3"/>
  <c r="E14" i="3"/>
  <c r="F14" i="3"/>
  <c r="G14" i="3"/>
  <c r="H14" i="3"/>
  <c r="I14" i="3"/>
  <c r="E15" i="3"/>
  <c r="F15" i="3"/>
  <c r="G15" i="3"/>
  <c r="H15" i="3"/>
  <c r="I15" i="3"/>
  <c r="E16" i="3"/>
  <c r="F16" i="3"/>
  <c r="G16" i="3"/>
  <c r="H16" i="3"/>
  <c r="I16" i="3"/>
  <c r="E17" i="3"/>
  <c r="F17" i="3"/>
  <c r="G17" i="3"/>
  <c r="H17" i="3"/>
  <c r="I17" i="3"/>
  <c r="E18" i="3"/>
  <c r="F18" i="3"/>
  <c r="G18" i="3"/>
  <c r="H18" i="3"/>
  <c r="I18" i="3"/>
  <c r="E19" i="3"/>
  <c r="F19" i="3"/>
  <c r="G19" i="3"/>
  <c r="H19" i="3"/>
  <c r="I19" i="3"/>
  <c r="E20" i="3"/>
  <c r="F20" i="3"/>
  <c r="G20" i="3"/>
  <c r="H20" i="3"/>
  <c r="I20" i="3"/>
  <c r="E21" i="3"/>
  <c r="F21" i="3"/>
  <c r="G21" i="3"/>
  <c r="H21" i="3"/>
  <c r="I21" i="3"/>
  <c r="E22" i="3"/>
  <c r="F22" i="3"/>
  <c r="G22" i="3"/>
  <c r="H22" i="3"/>
  <c r="I22" i="3"/>
  <c r="E23" i="3"/>
  <c r="F23" i="3"/>
  <c r="G23" i="3"/>
  <c r="H23" i="3"/>
  <c r="I23" i="3"/>
  <c r="E24" i="3"/>
  <c r="F24" i="3"/>
  <c r="G24" i="3"/>
  <c r="H24" i="3"/>
  <c r="I24" i="3"/>
  <c r="I5" i="3"/>
  <c r="H5" i="3"/>
  <c r="G5" i="3"/>
  <c r="F5" i="3"/>
  <c r="E5" i="3"/>
  <c r="K5" i="4" l="1"/>
  <c r="L23" i="3"/>
  <c r="L19" i="3"/>
  <c r="L11" i="3"/>
  <c r="L18" i="3"/>
  <c r="L10" i="3"/>
  <c r="L6" i="3"/>
  <c r="L5" i="3"/>
  <c r="L24" i="3"/>
  <c r="L20" i="3"/>
  <c r="L16" i="3"/>
  <c r="L12" i="3"/>
  <c r="L8" i="3"/>
  <c r="L15" i="3"/>
  <c r="L7" i="3"/>
  <c r="L22" i="3"/>
  <c r="L14" i="3"/>
  <c r="L21" i="3"/>
  <c r="L17" i="3"/>
  <c r="L13" i="3"/>
  <c r="L9" i="3"/>
  <c r="F6" i="2"/>
  <c r="G6" i="2"/>
  <c r="H6" i="2"/>
  <c r="I6" i="2"/>
  <c r="J6" i="2"/>
  <c r="K6" i="2"/>
  <c r="F7" i="2"/>
  <c r="G7" i="2"/>
  <c r="H7" i="2"/>
  <c r="I7" i="2"/>
  <c r="J7" i="2"/>
  <c r="K7" i="2"/>
  <c r="F8" i="2"/>
  <c r="G8" i="2"/>
  <c r="H8" i="2"/>
  <c r="I8" i="2"/>
  <c r="J8" i="2"/>
  <c r="K8" i="2"/>
  <c r="F9" i="2"/>
  <c r="G9" i="2"/>
  <c r="H9" i="2"/>
  <c r="I9" i="2"/>
  <c r="J9" i="2"/>
  <c r="K9" i="2"/>
  <c r="F10" i="2"/>
  <c r="G10" i="2"/>
  <c r="H10" i="2"/>
  <c r="I10" i="2"/>
  <c r="J10" i="2"/>
  <c r="K10" i="2"/>
  <c r="F11" i="2"/>
  <c r="G11" i="2"/>
  <c r="H11" i="2"/>
  <c r="I11" i="2"/>
  <c r="J11" i="2"/>
  <c r="K11" i="2"/>
  <c r="F12" i="2"/>
  <c r="G12" i="2"/>
  <c r="H12" i="2"/>
  <c r="I12" i="2"/>
  <c r="J12" i="2"/>
  <c r="K12" i="2"/>
  <c r="F13" i="2"/>
  <c r="G13" i="2"/>
  <c r="H13" i="2"/>
  <c r="I13" i="2"/>
  <c r="J13" i="2"/>
  <c r="K13" i="2"/>
  <c r="F14" i="2"/>
  <c r="G14" i="2"/>
  <c r="H14" i="2"/>
  <c r="I14" i="2"/>
  <c r="J14" i="2"/>
  <c r="K14" i="2"/>
  <c r="F15" i="2"/>
  <c r="G15" i="2"/>
  <c r="H15" i="2"/>
  <c r="I15" i="2"/>
  <c r="J15" i="2"/>
  <c r="K15" i="2"/>
  <c r="F16" i="2"/>
  <c r="G16" i="2"/>
  <c r="H16" i="2"/>
  <c r="I16" i="2"/>
  <c r="J16" i="2"/>
  <c r="K16" i="2"/>
  <c r="F17" i="2"/>
  <c r="G17" i="2"/>
  <c r="H17" i="2"/>
  <c r="I17" i="2"/>
  <c r="J17" i="2"/>
  <c r="K17" i="2"/>
  <c r="F18" i="2"/>
  <c r="G18" i="2"/>
  <c r="H18" i="2"/>
  <c r="I18" i="2"/>
  <c r="J18" i="2"/>
  <c r="K18" i="2"/>
  <c r="F19" i="2"/>
  <c r="G19" i="2"/>
  <c r="H19" i="2"/>
  <c r="I19" i="2"/>
  <c r="J19" i="2"/>
  <c r="K19" i="2"/>
  <c r="F20" i="2"/>
  <c r="G20" i="2"/>
  <c r="H20" i="2"/>
  <c r="I20" i="2"/>
  <c r="J20" i="2"/>
  <c r="K20" i="2"/>
  <c r="F21" i="2"/>
  <c r="G21" i="2"/>
  <c r="H21" i="2"/>
  <c r="I21" i="2"/>
  <c r="J21" i="2"/>
  <c r="K21" i="2"/>
  <c r="F22" i="2"/>
  <c r="G22" i="2"/>
  <c r="H22" i="2"/>
  <c r="I22" i="2"/>
  <c r="J22" i="2"/>
  <c r="K22" i="2"/>
  <c r="F23" i="2"/>
  <c r="G23" i="2"/>
  <c r="H23" i="2"/>
  <c r="I23" i="2"/>
  <c r="J23" i="2"/>
  <c r="K23" i="2"/>
  <c r="F24" i="2"/>
  <c r="G24" i="2"/>
  <c r="H24" i="2"/>
  <c r="I24" i="2"/>
  <c r="J24" i="2"/>
  <c r="K24" i="2"/>
  <c r="F25" i="2"/>
  <c r="G25" i="2"/>
  <c r="H25" i="2"/>
  <c r="I25" i="2"/>
  <c r="J25" i="2"/>
  <c r="K25" i="2"/>
  <c r="F26" i="2"/>
  <c r="G26" i="2"/>
  <c r="H26" i="2"/>
  <c r="I26" i="2"/>
  <c r="J26" i="2"/>
  <c r="K26" i="2"/>
  <c r="K5" i="2"/>
  <c r="J5" i="2"/>
  <c r="I5" i="2"/>
  <c r="H5" i="2"/>
  <c r="M5" i="4" l="1"/>
  <c r="N5" i="4"/>
  <c r="L24" i="2"/>
  <c r="L20" i="2"/>
  <c r="L16" i="2"/>
  <c r="L12" i="2"/>
  <c r="L8" i="2"/>
  <c r="L21" i="2"/>
  <c r="M17" i="2"/>
  <c r="M26" i="2"/>
  <c r="M22" i="2"/>
  <c r="M18" i="2"/>
  <c r="M14" i="2"/>
  <c r="M10" i="2"/>
  <c r="M6" i="2"/>
  <c r="M25" i="2"/>
  <c r="M13" i="2"/>
  <c r="M9" i="2"/>
  <c r="L23" i="2"/>
  <c r="M19" i="2"/>
  <c r="M15" i="2"/>
  <c r="M11" i="2"/>
  <c r="L7" i="2"/>
  <c r="M20" i="2"/>
  <c r="M16" i="2"/>
  <c r="M12" i="2"/>
  <c r="M8" i="2"/>
  <c r="L26" i="2"/>
  <c r="L25" i="2"/>
  <c r="L19" i="2"/>
  <c r="L18" i="2"/>
  <c r="L17" i="2"/>
  <c r="L15" i="2"/>
  <c r="L13" i="2"/>
  <c r="L11" i="2"/>
  <c r="L10" i="2"/>
  <c r="L9" i="2"/>
  <c r="M23" i="2"/>
  <c r="M7" i="2"/>
  <c r="M21" i="2"/>
  <c r="M24" i="2"/>
  <c r="L22" i="2"/>
  <c r="L14" i="2"/>
  <c r="L6" i="2"/>
  <c r="G5" i="2"/>
  <c r="F5" i="2"/>
  <c r="O5" i="4" l="1"/>
  <c r="M5" i="2"/>
  <c r="L5" i="2"/>
  <c r="E6" i="1"/>
  <c r="F6" i="1"/>
  <c r="H6" i="1"/>
  <c r="J6" i="1"/>
  <c r="E7" i="1"/>
  <c r="F7" i="1"/>
  <c r="H7" i="1"/>
  <c r="J7" i="1"/>
  <c r="E8" i="1"/>
  <c r="F8" i="1"/>
  <c r="H8" i="1"/>
  <c r="J8" i="1"/>
  <c r="J5" i="1"/>
  <c r="H5" i="1"/>
  <c r="K6" i="1" l="1"/>
  <c r="K8" i="1"/>
  <c r="K7" i="1"/>
  <c r="F5" i="1"/>
  <c r="E5" i="1" l="1"/>
  <c r="K5" i="1" s="1"/>
  <c r="J18" i="6" l="1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E6" i="6"/>
  <c r="F6" i="6"/>
  <c r="G6" i="6"/>
  <c r="H6" i="6"/>
  <c r="I6" i="6"/>
  <c r="E8" i="6"/>
  <c r="K8" i="6" s="1"/>
  <c r="F8" i="6"/>
  <c r="G8" i="6"/>
  <c r="H8" i="6"/>
  <c r="I8" i="6"/>
  <c r="E9" i="6"/>
  <c r="F9" i="6"/>
  <c r="G9" i="6"/>
  <c r="H9" i="6"/>
  <c r="I9" i="6"/>
  <c r="E10" i="6"/>
  <c r="F10" i="6"/>
  <c r="G10" i="6"/>
  <c r="H10" i="6"/>
  <c r="I10" i="6"/>
  <c r="E11" i="6"/>
  <c r="F11" i="6"/>
  <c r="G11" i="6"/>
  <c r="H11" i="6"/>
  <c r="I11" i="6"/>
  <c r="E13" i="6"/>
  <c r="F13" i="6"/>
  <c r="G13" i="6"/>
  <c r="H13" i="6"/>
  <c r="I13" i="6"/>
  <c r="E14" i="6"/>
  <c r="F14" i="6"/>
  <c r="G14" i="6"/>
  <c r="H14" i="6"/>
  <c r="I14" i="6"/>
  <c r="E15" i="6"/>
  <c r="F15" i="6"/>
  <c r="G15" i="6"/>
  <c r="H15" i="6"/>
  <c r="I15" i="6"/>
  <c r="E16" i="6"/>
  <c r="F16" i="6"/>
  <c r="G16" i="6"/>
  <c r="H16" i="6"/>
  <c r="I16" i="6"/>
  <c r="E17" i="6"/>
  <c r="F17" i="6"/>
  <c r="G17" i="6"/>
  <c r="H17" i="6"/>
  <c r="I17" i="6"/>
  <c r="E5" i="6"/>
  <c r="K15" i="6" l="1"/>
  <c r="K11" i="6"/>
  <c r="K6" i="6"/>
  <c r="K14" i="6"/>
  <c r="K10" i="6"/>
  <c r="K16" i="6"/>
  <c r="K17" i="6"/>
  <c r="K13" i="6"/>
  <c r="K9" i="6"/>
  <c r="J17" i="6"/>
  <c r="J15" i="6"/>
  <c r="J13" i="6"/>
  <c r="J11" i="6"/>
  <c r="J6" i="6"/>
  <c r="J16" i="6"/>
  <c r="J14" i="6"/>
  <c r="J10" i="6"/>
  <c r="J8" i="6"/>
  <c r="M8" i="6" s="1"/>
  <c r="N8" i="6" s="1"/>
  <c r="J9" i="6"/>
  <c r="I5" i="6"/>
  <c r="G5" i="6"/>
  <c r="F5" i="6"/>
  <c r="K5" i="6" s="1"/>
  <c r="H5" i="6"/>
  <c r="L9" i="6" l="1"/>
  <c r="M9" i="6"/>
  <c r="O9" i="6" s="1"/>
  <c r="L15" i="6"/>
  <c r="M15" i="6"/>
  <c r="O15" i="6" s="1"/>
  <c r="L13" i="6"/>
  <c r="M13" i="6"/>
  <c r="O13" i="6" s="1"/>
  <c r="L14" i="6"/>
  <c r="M14" i="6"/>
  <c r="O14" i="6" s="1"/>
  <c r="L10" i="6"/>
  <c r="M10" i="6"/>
  <c r="O10" i="6" s="1"/>
  <c r="O8" i="6"/>
  <c r="P8" i="6" s="1"/>
  <c r="L17" i="6"/>
  <c r="M17" i="6"/>
  <c r="O17" i="6" s="1"/>
  <c r="M6" i="6"/>
  <c r="O6" i="6" s="1"/>
  <c r="L6" i="6"/>
  <c r="M16" i="6"/>
  <c r="N16" i="6" s="1"/>
  <c r="L16" i="6"/>
  <c r="L11" i="6"/>
  <c r="M11" i="6"/>
  <c r="O11" i="6" s="1"/>
  <c r="L8" i="6"/>
  <c r="J5" i="6"/>
  <c r="M5" i="6" s="1"/>
  <c r="E6" i="5"/>
  <c r="F6" i="5"/>
  <c r="G6" i="5"/>
  <c r="H6" i="5"/>
  <c r="I6" i="5"/>
  <c r="E7" i="5"/>
  <c r="F7" i="5"/>
  <c r="G7" i="5"/>
  <c r="H7" i="5"/>
  <c r="I7" i="5"/>
  <c r="I5" i="5"/>
  <c r="H5" i="5"/>
  <c r="G5" i="5"/>
  <c r="F5" i="5"/>
  <c r="E5" i="5"/>
  <c r="N10" i="6" l="1"/>
  <c r="P10" i="6" s="1"/>
  <c r="N17" i="6"/>
  <c r="P17" i="6" s="1"/>
  <c r="N15" i="6"/>
  <c r="P15" i="6" s="1"/>
  <c r="N9" i="6"/>
  <c r="P9" i="6" s="1"/>
  <c r="N14" i="6"/>
  <c r="P14" i="6" s="1"/>
  <c r="N11" i="6"/>
  <c r="P11" i="6" s="1"/>
  <c r="O16" i="6"/>
  <c r="P16" i="6" s="1"/>
  <c r="N13" i="6"/>
  <c r="P13" i="6" s="1"/>
  <c r="N6" i="6"/>
  <c r="P6" i="6" s="1"/>
  <c r="O5" i="6"/>
  <c r="L5" i="6"/>
  <c r="J5" i="5"/>
  <c r="K5" i="5"/>
  <c r="J7" i="5"/>
  <c r="K7" i="5"/>
  <c r="K6" i="5"/>
  <c r="J6" i="5"/>
  <c r="A6" i="6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L6" i="5" l="1"/>
  <c r="M6" i="5"/>
  <c r="O6" i="5" s="1"/>
  <c r="M7" i="5"/>
  <c r="N7" i="5" s="1"/>
  <c r="L7" i="5"/>
  <c r="N5" i="6"/>
  <c r="P5" i="6" s="1"/>
  <c r="M5" i="5"/>
  <c r="O5" i="5" s="1"/>
  <c r="L5" i="5"/>
  <c r="A6" i="5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N5" i="5" l="1"/>
  <c r="P5" i="5" s="1"/>
  <c r="O7" i="5"/>
  <c r="P7" i="5" s="1"/>
  <c r="N6" i="5"/>
  <c r="P6" i="5" s="1"/>
  <c r="A6" i="4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6" i="3" l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<sst xmlns="http://schemas.openxmlformats.org/spreadsheetml/2006/main" count="321" uniqueCount="184">
  <si>
    <t>Промышленное и гражданское строительство</t>
  </si>
  <si>
    <t>научно-исследовательская работа бакалавра</t>
  </si>
  <si>
    <t>РЕЗУЛЬТАТЫ ЭКСПЕРТИЗЫ</t>
  </si>
  <si>
    <t>№</t>
  </si>
  <si>
    <t>Фамилия Имя Отчество участника</t>
  </si>
  <si>
    <t>Тема ВКР</t>
  </si>
  <si>
    <t>ВУЗ (сокращённо)</t>
  </si>
  <si>
    <t>Закиров Ринат Наилевич</t>
  </si>
  <si>
    <t>Статический и динамический расчѐт конструкций с тентовым покрытием</t>
  </si>
  <si>
    <t>Казанский ГАСУ</t>
  </si>
  <si>
    <t>Иванова Елизавета Игоревна</t>
  </si>
  <si>
    <t>Исследование железобетонных балок методом конечных элементов</t>
  </si>
  <si>
    <t>Мурманский ГТУ</t>
  </si>
  <si>
    <t>Костенко Дмитрий Сергеевич</t>
  </si>
  <si>
    <t>Имитационное моделирование прогрессирующего разрушения высотного здания</t>
  </si>
  <si>
    <t>Донской ГТУ</t>
  </si>
  <si>
    <t>Хайруллин Ирик Фазимович</t>
  </si>
  <si>
    <t>Расчѐт мобильных стержневых сооружений с учѐтом времени эксплуатации</t>
  </si>
  <si>
    <t>Томский ГАСУ</t>
  </si>
  <si>
    <t>Четырнадцатиэтажный жилой дом со встроенным гаражом-стоянкой в г. Улан-Удэ.</t>
  </si>
  <si>
    <t>Хамгушкеев Матвей Саянович</t>
  </si>
  <si>
    <t>Универсальный тренировочный комплекс с бассейном</t>
  </si>
  <si>
    <t>Тукмаков Айдар Камилович</t>
  </si>
  <si>
    <t>Строительство зданий общественно-делового назначения в условиях реконструкции городской застройки</t>
  </si>
  <si>
    <t>Соболевский Александр Игоревич</t>
  </si>
  <si>
    <t>Нижегородский ГАСУ</t>
  </si>
  <si>
    <t>Спортивно-досуговый центр в Нижнем Новгороде</t>
  </si>
  <si>
    <t>Слепцов Андрей Сергеевич</t>
  </si>
  <si>
    <t>Волгоградский ГТУ</t>
  </si>
  <si>
    <t>Дельфинарий в г. Волгограде</t>
  </si>
  <si>
    <t>Ситников Иван Романович</t>
  </si>
  <si>
    <t>Завод Камаз. Цех сварки каркасов кабин</t>
  </si>
  <si>
    <t>Пулатов Айрат Равилевич</t>
  </si>
  <si>
    <t>Белгородский ГТУ</t>
  </si>
  <si>
    <t>Здание дома правосудия в г. Екатеринбурге</t>
  </si>
  <si>
    <t>Потележко Екатерина Александровна</t>
  </si>
  <si>
    <t>Самарский ГТУ</t>
  </si>
  <si>
    <t>Двадцатичетырехэтажный монолитный жилой в г. Самара</t>
  </si>
  <si>
    <t>Пичугина Лилия Олеговна</t>
  </si>
  <si>
    <t>Тюменский ИУ</t>
  </si>
  <si>
    <t>Реконструкция здания МАОУ СОШ №30 в городе Тюмени</t>
  </si>
  <si>
    <t>Паронко Александр Александрович</t>
  </si>
  <si>
    <t>Вологодский ГУ</t>
  </si>
  <si>
    <t>Жилой дом в Ярославской области</t>
  </si>
  <si>
    <t>Насоновская Анастасия Николаевна</t>
  </si>
  <si>
    <t>Уральский ФУ</t>
  </si>
  <si>
    <t>18-ти этажный жилой дом в квартале ул.Расточная-Кишиневская-Кунарская-Билимбаевская в Железнодорожном районе г.Екатеринбурга</t>
  </si>
  <si>
    <t>Минеева Дарья Владимировна</t>
  </si>
  <si>
    <t>Усиления здания Дворянского полка г. Санкт-Петербург</t>
  </si>
  <si>
    <t>Мавлютов Адель Маратович</t>
  </si>
  <si>
    <t>Дальневосточный ГАУ</t>
  </si>
  <si>
    <t>Проект бизнес-центра в г. Благовещенске</t>
  </si>
  <si>
    <t>Лигостаева Юлия Григорьевна</t>
  </si>
  <si>
    <t>Строительство зданий повышенной этажности в условиях реконструкции городской застройки</t>
  </si>
  <si>
    <t>Крикунов Федор Андреевич</t>
  </si>
  <si>
    <t>Пензенский ГУАС</t>
  </si>
  <si>
    <t>Торговый центр с размерами в плане 24,3х108,3м в г. Пензе</t>
  </si>
  <si>
    <t>Коновалов Павел Владимирович</t>
  </si>
  <si>
    <t>Чувашский ГУ</t>
  </si>
  <si>
    <t>Предприятие по производству медицинского оборудования</t>
  </si>
  <si>
    <t>Жураев Николай Святославович</t>
  </si>
  <si>
    <t>Детская Республиканская больница в г. Горно-Алтайске</t>
  </si>
  <si>
    <t>Глушков Иван Вячеславович</t>
  </si>
  <si>
    <t>Ивановский ГПУ</t>
  </si>
  <si>
    <t>40-квартирный жилой дом с детской библиотекой и мансардой в г. Орёл</t>
  </si>
  <si>
    <t>Власова Мария Сергеевна</t>
  </si>
  <si>
    <t>Научно-производственное здание по созданию и разработке электронных устройств</t>
  </si>
  <si>
    <t>Белов Александр Николаевич</t>
  </si>
  <si>
    <t>Комплекс компании YANDEXс административным центром и жилым сектором в городе-курорте Сочи</t>
  </si>
  <si>
    <t>Белкин Никита Дмитриевич, Лисин Игорь Павлович</t>
  </si>
  <si>
    <t>42-этажный МФЦ с подземным паркингом на пересечении ул. Малышева - Красноармейская в Октябрьском районе г. Екатеринбурга</t>
  </si>
  <si>
    <t>Батурин Артем Андреевич</t>
  </si>
  <si>
    <t>Многофункциональное высотное здание «Мечта» в г. Казань</t>
  </si>
  <si>
    <t>Бабушкина Ксения Александровна</t>
  </si>
  <si>
    <t>проектная работа бакалавра</t>
  </si>
  <si>
    <t>магистерская диссертация</t>
  </si>
  <si>
    <t>Антонов Анатолий Сергеевич</t>
  </si>
  <si>
    <t>Совершенствование конструкций навесных фасадных
систем</t>
  </si>
  <si>
    <t xml:space="preserve">Васильев Петр Александрович </t>
  </si>
  <si>
    <t>Применение керамзитобетона для несущих тонкостенных элементов крупнопанельных зданий</t>
  </si>
  <si>
    <t>Галяутдинов Дауд Рашидович</t>
  </si>
  <si>
    <t>Прочность железобетонных балок на податливых опорах с распором при статическом и кратковременном динамическом нагружении</t>
  </si>
  <si>
    <t>Галяутдинов Зульфат Шавкатович</t>
  </si>
  <si>
    <t>Экспериментальное исследование прочности монолитной плиты перекрытия при продавливании круглой колонной</t>
  </si>
  <si>
    <t>Дубинчак Алексей Сергеевич</t>
  </si>
  <si>
    <t>Напряженно-деформированное состояние элементов морской стальной платформы для добычи углеводородов на шельфе</t>
  </si>
  <si>
    <t>Крымский ФУ</t>
  </si>
  <si>
    <t>Жукова Илона Сергеевна</t>
  </si>
  <si>
    <t>Разработка объемно-планировочных и конструктивного решений энергоэффективного общественного здания в г. Вологде</t>
  </si>
  <si>
    <r>
      <t xml:space="preserve">Ибрагимова </t>
    </r>
    <r>
      <rPr>
        <sz val="12"/>
        <color theme="1"/>
        <rFont val="Times New Roman"/>
        <family val="1"/>
        <charset val="204"/>
      </rPr>
      <t>Айгуль Айдаровна</t>
    </r>
  </si>
  <si>
    <t>Методика описания процесса деградации железобетонных конструкций под воздействием влаги</t>
  </si>
  <si>
    <t>Ковровская Любовь Александровна</t>
  </si>
  <si>
    <t>Висячие и вантовые мосты: архитектурно-конструктивные особенности</t>
  </si>
  <si>
    <t>Кулешова Надежда Ильинична</t>
  </si>
  <si>
    <t>«Сборные и складывающиеся деревянные конструкции на металлических пластинах, дюбелях и штампованных зубчатых шайбах»</t>
  </si>
  <si>
    <t>Новосибирский ГАСУ</t>
  </si>
  <si>
    <t>Лосев Максим Евгеньевич</t>
  </si>
  <si>
    <t>Оценка технического состояния строительных конструкций логистического комплекса "Атлант" в г. Ростове-на-Дону</t>
  </si>
  <si>
    <t>Южно-Российский ГПУ</t>
  </si>
  <si>
    <t>Лукьянов Вячеслав Игоревич</t>
  </si>
  <si>
    <t>Расчет каркаса многоэтажного здания на прогрессирующее обрушение</t>
  </si>
  <si>
    <t>Носырева Ольга Александровна</t>
  </si>
  <si>
    <t>Разработка расчетных моделей и оптимизация периодически нагруженных стержневых систем</t>
  </si>
  <si>
    <t>Пахомов Арсений Игоревич</t>
  </si>
  <si>
    <t>Особенности проектирования зданий и сооружений с учетом взаимного развития на территории строительства карстовых процессов</t>
  </si>
  <si>
    <t>Риффель Виктория Николаевна</t>
  </si>
  <si>
    <t>Расчет железобетонных плит на продавливание с учетом действия моментов</t>
  </si>
  <si>
    <t>Сибирский ГУПС</t>
  </si>
  <si>
    <t>Самохвалов Иван Александрович</t>
  </si>
  <si>
    <t>Исследование вопроса живучести сетчатых куполов</t>
  </si>
  <si>
    <t>Струков Сергей Юрьевич</t>
  </si>
  <si>
    <t>Анализ расчетных моделей каркасов зданий с нерегулярной структурой</t>
  </si>
  <si>
    <t>Воронежский ГТУ</t>
  </si>
  <si>
    <t>Тереза Екатерина Аркадьевна</t>
  </si>
  <si>
    <t>Монолитные плиты перекрытия с вкладышами пустотообразователями различных форм</t>
  </si>
  <si>
    <t>Тихоокеанский ГУ</t>
  </si>
  <si>
    <t>Трапезников Николай Андреевич</t>
  </si>
  <si>
    <t>Усиление строительных конструкций композитными материалами на основе углеволокна</t>
  </si>
  <si>
    <t>Санкт-Петербургский ГАСУ</t>
  </si>
  <si>
    <t>Шарафутдинов Линар Альфредович</t>
  </si>
  <si>
    <t>Совершенствование методики расчёта усиления изгибаемых железобетонных элементов сталефибробетоном с применением нелинейной деформационной модели</t>
  </si>
  <si>
    <t>Шутенко Екатерина Олеговна</t>
  </si>
  <si>
    <t>Исследование напряженно-деформированного состояния элементов каркаса здания Спортивно-оздоровительного комплекса в г. Ростов-на-Дону на динамические воздействия</t>
  </si>
  <si>
    <t>проектная работа магистра</t>
  </si>
  <si>
    <t xml:space="preserve">Ливандовский Николай Николаевич </t>
  </si>
  <si>
    <t>Работа несущих конструкций многоэтажного здания с учетом грунтового основания</t>
  </si>
  <si>
    <t>научно-исследовательская работа специалиста</t>
  </si>
  <si>
    <t>Ван Надежда Хунлуевна</t>
  </si>
  <si>
    <t>Расчет шарнирно-стержневых конструкций как систем с односторонними связями</t>
  </si>
  <si>
    <t>Думбай Виталий Андреевич</t>
  </si>
  <si>
    <t>Назаренко Даниил Игоревич</t>
  </si>
  <si>
    <t>проектная работа специалиста</t>
  </si>
  <si>
    <t>Авраменко Алена Сергеевна</t>
  </si>
  <si>
    <t>Расчет и конструирование усиления железобетонных конструкций с применением сталефибробетона для жилого дома, высотой 83,4м в г.Екатеринбурге</t>
  </si>
  <si>
    <t>Бойко Ольга Станиславовна</t>
  </si>
  <si>
    <t>Здание центра управления на площадке промышленной строительно-эксплуатационной базы космодрома «Восточный»</t>
  </si>
  <si>
    <t>Вавилин Дмитрий Алексеевич</t>
  </si>
  <si>
    <t>Водяхин Николай Вячеславович</t>
  </si>
  <si>
    <t>36-ти этажный многофункциональный жилой дом переменной этажности в г.Белгороде</t>
  </si>
  <si>
    <t>Кудрявцев Александр Евгеньевич</t>
  </si>
  <si>
    <t>Плавательный бассейн в Автозаводском районе города Нижнего Новгорода</t>
  </si>
  <si>
    <t>Манака Евгений Николаевич</t>
  </si>
  <si>
    <t>Многофункциональное высотное жилое здание в сложных инженерно-геологических условиях при освоении застроенных территорий города Ростова-на-Дону</t>
  </si>
  <si>
    <t>Маркова Ирина Борисовна</t>
  </si>
  <si>
    <t>Многофункциональный гостиничный комплекс по ул. Карла Маркса в г. Хабаровске</t>
  </si>
  <si>
    <t>Насыбуллина Аделина Альбертовна</t>
  </si>
  <si>
    <t>Многофункциональное высотное здание «Казанская Ривьера» в г. Казани</t>
  </si>
  <si>
    <t>Немчикова Екатерина Дмитриевна, Смирнов Максим Олегович</t>
  </si>
  <si>
    <t>Покрытие стадиона</t>
  </si>
  <si>
    <t>Николаев Георгий Сергеевич</t>
  </si>
  <si>
    <t>Выставочный комплекс в г. Волгограде</t>
  </si>
  <si>
    <t>Селиванова Александра Николаевна</t>
  </si>
  <si>
    <t>Покрытие трибун футбольного стадиона на 9 тыс. мест в г. Воронеж</t>
  </si>
  <si>
    <t>Титаева Анна Александровна</t>
  </si>
  <si>
    <t>Крытый футбольный стадион в г. Новосибирске</t>
  </si>
  <si>
    <t>Шишанов Дмитрий Евгеньевич</t>
  </si>
  <si>
    <t>Спортивная арена с применением большепролетных линзообразных ферм в Нижнем Новгороде</t>
  </si>
  <si>
    <t>ВГТУ</t>
  </si>
  <si>
    <t>ННГАСУ</t>
  </si>
  <si>
    <t>СГТУ</t>
  </si>
  <si>
    <t>ТГАСУ</t>
  </si>
  <si>
    <t>ТОГУ</t>
  </si>
  <si>
    <t>среднее</t>
  </si>
  <si>
    <t>Расчет каркаса с консольным вылетом 38м уникального здания технического музея в г. Аксай  на особые воздействия</t>
  </si>
  <si>
    <t>Оценка прочности несущих конструкций уникального каркаса стадиона с вылетом консолей покрытия до 50 м в г.Грозный при аварийном воздействии</t>
  </si>
  <si>
    <t>Многофункциональное высотное здание «Столица»</t>
  </si>
  <si>
    <t>КФУ</t>
  </si>
  <si>
    <t>ДалГАУ</t>
  </si>
  <si>
    <t>отклон.</t>
  </si>
  <si>
    <t>СГУПС</t>
  </si>
  <si>
    <t>Миронова Юлия Николаевна</t>
  </si>
  <si>
    <t>Гостинично-офисный центр на улице Черниговской в Нижнем Новгороде</t>
  </si>
  <si>
    <t>Шилимов Сергей Алексеевич</t>
  </si>
  <si>
    <t>Строительство объединенного служебно-технического здания с учетом оптимизации имущественного комплекса станции и размещения всех причастных структурных подразделений железной дороги на ст. Ч.</t>
  </si>
  <si>
    <t>Шкляева Лариса Александровна</t>
  </si>
  <si>
    <t>Детский дом смешанного типа в Нижнем Новгороде.</t>
  </si>
  <si>
    <t>Савельева Анастасия Андреевна</t>
  </si>
  <si>
    <t>Детский центр развития и творчества в Нижнем Новгороде</t>
  </si>
  <si>
    <t>ЧГУ</t>
  </si>
  <si>
    <t>коэф.вар.</t>
  </si>
  <si>
    <t>ограничение</t>
  </si>
  <si>
    <t>условие1</t>
  </si>
  <si>
    <t>условие2</t>
  </si>
  <si>
    <t>среднее коррект.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</si>
</sst>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Arial Cyr"/>
      <charset val="204"/>
    </font>
    <font>
      <b/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66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4" fillId="0" borderId="0"/>
  </cellStyleXfs>
  <cellXfs count="55"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1"/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1" fillId="0" borderId="0" xfId="2"/>
    <xf numFmtId="0" fontId="6" fillId="3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textRotation="90" wrapText="1"/>
    </xf>
    <xf numFmtId="0" fontId="6" fillId="3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textRotation="90" wrapText="1"/>
    </xf>
    <xf numFmtId="0" fontId="6" fillId="5" borderId="1" xfId="0" applyFont="1" applyFill="1" applyBorder="1" applyAlignment="1">
      <alignment horizontal="center" vertical="center" textRotation="90" wrapText="1"/>
    </xf>
    <xf numFmtId="164" fontId="13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8" xfId="3" applyNumberFormat="1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center" vertical="center"/>
    </xf>
    <xf numFmtId="164" fontId="7" fillId="2" borderId="8" xfId="3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164" fontId="13" fillId="6" borderId="1" xfId="0" applyNumberFormat="1" applyFont="1" applyFill="1" applyBorder="1" applyAlignment="1">
      <alignment horizontal="center" vertical="center"/>
    </xf>
    <xf numFmtId="164" fontId="7" fillId="6" borderId="1" xfId="0" applyNumberFormat="1" applyFont="1" applyFill="1" applyBorder="1" applyAlignment="1">
      <alignment horizontal="center" vertical="center"/>
    </xf>
    <xf numFmtId="164" fontId="7" fillId="6" borderId="8" xfId="3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9" fillId="0" borderId="5" xfId="2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</cellXfs>
  <cellStyles count="4">
    <cellStyle name="Excel Built-in Normal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sharedStrings" Target="sharedString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3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84;&#1072;&#1075;_&#1085;&#1080;&#1088;_&#1042;&#1043;&#1058;&#1059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73;&#1072;&#1082;_&#1087;&#1088;&#1086;&#1077;&#1082;&#1090;_&#1044;&#1072;&#1083;&#1043;&#1040;&#1059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73;&#1072;&#1082;_&#1087;&#1088;&#1086;&#1077;&#1082;&#1090;_&#1050;&#1060;&#1059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73;&#1072;&#1082;_&#1087;&#1088;&#1086;&#1077;&#1082;&#1090;_&#1053;&#1053;&#1043;&#1040;&#1057;&#1059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73;&#1072;&#1082;_&#1087;&#1088;&#1086;&#1077;&#1082;&#1090;_&#1057;&#1043;&#1058;&#1059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73;&#1072;&#1082;_&#1087;&#1088;&#1086;&#1077;&#1082;&#1090;_&#1058;&#1043;&#1040;&#1057;&#1059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73;&#1072;&#1082;_&#1087;&#1088;&#1086;&#1077;&#1082;&#1090;_&#1058;&#1054;&#1043;&#1059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84;&#1072;&#1075;_&#1085;&#1080;&#1088;_&#1053;&#1053;&#1043;&#1040;&#1057;&#1059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84;&#1072;&#1075;_&#1085;&#1080;&#1088;_&#1057;&#1043;&#1058;&#1059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84;&#1072;&#1075;_&#1085;&#1080;&#1088;_&#1057;&#1043;&#1059;&#1055;&#1057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84;&#1072;&#1075;_&#1085;&#1080;&#1088;_&#1058;&#1043;&#1040;&#1057;&#105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89;&#1087;&#1077;&#1094;_&#1085;&#1080;&#1088;_&#1042;&#1043;&#1058;&#1059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84;&#1072;&#1075;_&#1085;&#1080;&#1088;_&#1063;&#1043;&#1059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84;&#1072;&#1075;_&#1087;&#1088;&#1086;&#1077;&#1082;&#1090;_&#1042;&#1043;&#1058;&#1059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84;&#1072;&#1075;_&#1087;&#1088;&#1086;&#1077;&#1082;&#1090;_&#1053;&#1053;&#1043;&#1040;&#1057;&#1059;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84;&#1072;&#1075;_&#1087;&#1088;&#1086;&#1077;&#1082;&#1090;_&#1057;&#1043;&#1058;&#1059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84;&#1072;&#1075;_&#1087;&#1088;&#1086;&#1077;&#1082;&#1090;_&#1058;&#1043;&#1040;&#1057;&#1059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89;&#1087;&#1077;&#1094;_&#1085;&#1080;&#1088;_&#1053;&#1053;&#1043;&#1040;&#1057;&#1059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89;&#1087;&#1077;&#1094;_&#1085;&#1080;&#1088;_&#1057;&#1043;&#1058;&#1059;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89;&#1087;&#1077;&#1094;_&#1085;&#1080;&#1088;_&#1058;&#1043;&#1040;&#1057;&#1059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89;&#1087;&#1077;&#1094;_&#1085;&#1080;&#1088;_&#1058;&#1054;&#1043;&#1059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89;&#1087;&#1077;&#1094;_&#1087;&#1088;&#1086;&#1077;&#1082;&#1090;_&#1042;&#1043;&#1058;&#105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73;&#1072;&#1082;_&#1085;&#1080;&#1088;_&#1042;&#1043;&#1058;&#1059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89;&#1087;&#1077;&#1094;_&#1087;&#1088;&#1086;&#1077;&#1082;&#1090;_&#1053;&#1053;&#1043;&#1040;&#1057;&#1059;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89;&#1087;&#1077;&#1094;_&#1087;&#1088;&#1086;&#1077;&#1082;&#1090;_&#1057;&#1043;&#1058;&#1059;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89;&#1087;&#1077;&#1094;_&#1087;&#1088;&#1086;&#1077;&#1082;&#1090;_&#1058;&#1043;&#1040;&#1057;&#1059;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89;&#1087;&#1077;&#1094;_&#1087;&#1088;&#1086;&#1077;&#1082;&#1090;_&#1058;&#1054;&#1043;&#105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73;&#1072;&#1082;_&#1085;&#1080;&#1088;_&#1050;&#1060;&#105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73;&#1072;&#1082;_&#1085;&#1080;&#1088;_&#1053;&#1053;&#1043;&#1040;&#1057;&#105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73;&#1072;&#1082;_&#1085;&#1080;&#1088;_&#1057;&#1043;&#1058;&#1059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73;&#1072;&#1082;_&#1085;&#1080;&#1088;_&#1058;&#1043;&#1040;&#1057;&#1059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73;&#1072;&#1082;_&#1085;&#1080;&#1088;_&#1058;&#1054;&#1043;&#1059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3;&#1057;_&#1073;&#1072;&#1082;_&#1087;&#1088;&#1086;&#1077;&#1082;&#1090;_&#1042;&#1043;&#1058;&#105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74</v>
          </cell>
        </row>
        <row r="10">
          <cell r="E10">
            <v>80</v>
          </cell>
        </row>
        <row r="11">
          <cell r="E11">
            <v>80</v>
          </cell>
        </row>
        <row r="12">
          <cell r="E12">
            <v>80</v>
          </cell>
        </row>
        <row r="13">
          <cell r="E13">
            <v>72</v>
          </cell>
        </row>
        <row r="14">
          <cell r="E14">
            <v>78</v>
          </cell>
        </row>
        <row r="15">
          <cell r="E15">
            <v>82</v>
          </cell>
        </row>
        <row r="16">
          <cell r="E16">
            <v>65</v>
          </cell>
        </row>
        <row r="17">
          <cell r="E17">
            <v>82</v>
          </cell>
        </row>
        <row r="18">
          <cell r="E18">
            <v>81</v>
          </cell>
        </row>
        <row r="19">
          <cell r="E19">
            <v>86</v>
          </cell>
        </row>
        <row r="20">
          <cell r="E20">
            <v>82</v>
          </cell>
        </row>
        <row r="21">
          <cell r="E21">
            <v>71</v>
          </cell>
        </row>
        <row r="22">
          <cell r="E22">
            <v>82</v>
          </cell>
        </row>
        <row r="23">
          <cell r="E23">
            <v>82</v>
          </cell>
        </row>
        <row r="24">
          <cell r="E24">
            <v>74</v>
          </cell>
        </row>
        <row r="25">
          <cell r="E25">
            <v>64</v>
          </cell>
        </row>
        <row r="26">
          <cell r="E26">
            <v>82</v>
          </cell>
        </row>
        <row r="27">
          <cell r="E27">
            <v>86</v>
          </cell>
        </row>
        <row r="28">
          <cell r="E28">
            <v>94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82</v>
          </cell>
        </row>
        <row r="10">
          <cell r="E10">
            <v>70</v>
          </cell>
        </row>
        <row r="11">
          <cell r="E11">
            <v>63</v>
          </cell>
        </row>
        <row r="12">
          <cell r="E12">
            <v>62</v>
          </cell>
        </row>
        <row r="13">
          <cell r="E13">
            <v>64</v>
          </cell>
        </row>
        <row r="14">
          <cell r="E14">
            <v>66</v>
          </cell>
        </row>
        <row r="15">
          <cell r="E15">
            <v>60</v>
          </cell>
        </row>
        <row r="16">
          <cell r="E16">
            <v>78</v>
          </cell>
        </row>
        <row r="17">
          <cell r="E17">
            <v>65</v>
          </cell>
        </row>
        <row r="18">
          <cell r="E18">
            <v>92</v>
          </cell>
        </row>
        <row r="19">
          <cell r="E19">
            <v>82</v>
          </cell>
        </row>
        <row r="20">
          <cell r="E20">
            <v>72</v>
          </cell>
        </row>
        <row r="21">
          <cell r="E21">
            <v>76</v>
          </cell>
        </row>
        <row r="22">
          <cell r="E22">
            <v>92</v>
          </cell>
        </row>
        <row r="23">
          <cell r="E23">
            <v>82</v>
          </cell>
        </row>
        <row r="24">
          <cell r="E24">
            <v>58</v>
          </cell>
        </row>
        <row r="25">
          <cell r="E25">
            <v>85</v>
          </cell>
        </row>
        <row r="26">
          <cell r="E26">
            <v>84</v>
          </cell>
        </row>
        <row r="27">
          <cell r="E27">
            <v>82</v>
          </cell>
        </row>
        <row r="28">
          <cell r="E28">
            <v>64</v>
          </cell>
        </row>
        <row r="29">
          <cell r="E29">
            <v>77</v>
          </cell>
        </row>
        <row r="30">
          <cell r="E30">
            <v>78</v>
          </cell>
        </row>
        <row r="31">
          <cell r="E31">
            <v>85</v>
          </cell>
        </row>
        <row r="32">
          <cell r="E32">
            <v>64</v>
          </cell>
        </row>
        <row r="33">
          <cell r="E33">
            <v>65</v>
          </cell>
        </row>
        <row r="35">
          <cell r="E35">
            <v>100</v>
          </cell>
        </row>
        <row r="36">
          <cell r="E36">
            <v>100</v>
          </cell>
        </row>
        <row r="37">
          <cell r="E37">
            <v>100</v>
          </cell>
        </row>
        <row r="38">
          <cell r="E38">
            <v>100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40</v>
          </cell>
        </row>
        <row r="10">
          <cell r="E10">
            <v>51</v>
          </cell>
        </row>
        <row r="11">
          <cell r="E11">
            <v>39</v>
          </cell>
        </row>
        <row r="12">
          <cell r="E12">
            <v>44</v>
          </cell>
        </row>
        <row r="13">
          <cell r="E13">
            <v>48</v>
          </cell>
        </row>
        <row r="14">
          <cell r="E14">
            <v>76</v>
          </cell>
        </row>
        <row r="15">
          <cell r="E15">
            <v>46</v>
          </cell>
        </row>
        <row r="16">
          <cell r="E16">
            <v>70</v>
          </cell>
        </row>
        <row r="17">
          <cell r="E17">
            <v>76</v>
          </cell>
        </row>
        <row r="18">
          <cell r="E18">
            <v>86</v>
          </cell>
        </row>
        <row r="19">
          <cell r="E19">
            <v>86</v>
          </cell>
        </row>
        <row r="20">
          <cell r="E20">
            <v>36</v>
          </cell>
        </row>
        <row r="21">
          <cell r="E21">
            <v>66</v>
          </cell>
        </row>
        <row r="22">
          <cell r="E22">
            <v>88</v>
          </cell>
        </row>
        <row r="23">
          <cell r="E23">
            <v>76</v>
          </cell>
        </row>
        <row r="24">
          <cell r="E24">
            <v>58</v>
          </cell>
        </row>
        <row r="25">
          <cell r="E25">
            <v>72</v>
          </cell>
        </row>
        <row r="26">
          <cell r="E26">
            <v>70</v>
          </cell>
        </row>
        <row r="27">
          <cell r="E27">
            <v>58</v>
          </cell>
        </row>
        <row r="28">
          <cell r="E28">
            <v>72</v>
          </cell>
        </row>
        <row r="29">
          <cell r="E29">
            <v>56</v>
          </cell>
        </row>
        <row r="30">
          <cell r="E30">
            <v>52</v>
          </cell>
        </row>
        <row r="31">
          <cell r="E31">
            <v>65</v>
          </cell>
        </row>
        <row r="32">
          <cell r="E32">
            <v>50</v>
          </cell>
        </row>
        <row r="33">
          <cell r="E33">
            <v>50</v>
          </cell>
        </row>
        <row r="35">
          <cell r="E35">
            <v>100</v>
          </cell>
        </row>
        <row r="36">
          <cell r="E36">
            <v>100</v>
          </cell>
        </row>
        <row r="37">
          <cell r="E37">
            <v>100</v>
          </cell>
        </row>
        <row r="38">
          <cell r="E38">
            <v>100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65</v>
          </cell>
        </row>
        <row r="10">
          <cell r="E10">
            <v>61</v>
          </cell>
        </row>
        <row r="11">
          <cell r="E11">
            <v>59</v>
          </cell>
        </row>
        <row r="12">
          <cell r="E12">
            <v>47</v>
          </cell>
        </row>
        <row r="13">
          <cell r="E13">
            <v>62</v>
          </cell>
        </row>
        <row r="14">
          <cell r="E14">
            <v>75</v>
          </cell>
        </row>
        <row r="15">
          <cell r="E15">
            <v>55</v>
          </cell>
        </row>
        <row r="16">
          <cell r="E16">
            <v>75</v>
          </cell>
        </row>
        <row r="17">
          <cell r="E17">
            <v>83</v>
          </cell>
        </row>
        <row r="18">
          <cell r="E18">
            <v>91</v>
          </cell>
        </row>
        <row r="19">
          <cell r="E19">
            <v>81</v>
          </cell>
        </row>
        <row r="20">
          <cell r="E20">
            <v>55</v>
          </cell>
        </row>
        <row r="21">
          <cell r="E21">
            <v>77</v>
          </cell>
        </row>
        <row r="22">
          <cell r="E22">
            <v>83</v>
          </cell>
        </row>
        <row r="23">
          <cell r="E23">
            <v>71</v>
          </cell>
        </row>
        <row r="24">
          <cell r="E24">
            <v>61</v>
          </cell>
        </row>
        <row r="25">
          <cell r="E25">
            <v>85</v>
          </cell>
        </row>
        <row r="26">
          <cell r="E26">
            <v>80</v>
          </cell>
        </row>
        <row r="27">
          <cell r="E27">
            <v>93</v>
          </cell>
        </row>
        <row r="28">
          <cell r="E28">
            <v>85</v>
          </cell>
        </row>
        <row r="29">
          <cell r="E29">
            <v>70</v>
          </cell>
        </row>
        <row r="30">
          <cell r="E30">
            <v>71</v>
          </cell>
        </row>
        <row r="31">
          <cell r="E31">
            <v>87</v>
          </cell>
        </row>
        <row r="32">
          <cell r="E32">
            <v>66</v>
          </cell>
        </row>
        <row r="33">
          <cell r="E33">
            <v>79</v>
          </cell>
        </row>
        <row r="35">
          <cell r="E35">
            <v>100</v>
          </cell>
        </row>
        <row r="36">
          <cell r="E36">
            <v>100</v>
          </cell>
        </row>
        <row r="37">
          <cell r="E37">
            <v>100</v>
          </cell>
        </row>
        <row r="38">
          <cell r="E38">
            <v>100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35</v>
          </cell>
        </row>
        <row r="10">
          <cell r="E10">
            <v>28</v>
          </cell>
        </row>
        <row r="11">
          <cell r="E11">
            <v>20</v>
          </cell>
        </row>
        <row r="12">
          <cell r="E12">
            <v>20</v>
          </cell>
        </row>
        <row r="13">
          <cell r="E13">
            <v>29</v>
          </cell>
        </row>
        <row r="14">
          <cell r="E14">
            <v>29</v>
          </cell>
        </row>
        <row r="15">
          <cell r="E15">
            <v>22</v>
          </cell>
        </row>
        <row r="16">
          <cell r="E16">
            <v>57</v>
          </cell>
        </row>
        <row r="17">
          <cell r="E17">
            <v>45</v>
          </cell>
        </row>
        <row r="18">
          <cell r="E18">
            <v>52</v>
          </cell>
        </row>
        <row r="19">
          <cell r="E19">
            <v>41</v>
          </cell>
        </row>
        <row r="20">
          <cell r="E20">
            <v>29</v>
          </cell>
        </row>
        <row r="21">
          <cell r="E21">
            <v>31</v>
          </cell>
        </row>
        <row r="22">
          <cell r="E22">
            <v>58</v>
          </cell>
        </row>
        <row r="23">
          <cell r="E23">
            <v>63</v>
          </cell>
        </row>
        <row r="24">
          <cell r="E24">
            <v>29</v>
          </cell>
        </row>
        <row r="25">
          <cell r="E25">
            <v>34</v>
          </cell>
        </row>
        <row r="26">
          <cell r="E26">
            <v>46</v>
          </cell>
        </row>
        <row r="27">
          <cell r="E27">
            <v>46</v>
          </cell>
        </row>
        <row r="28">
          <cell r="E28">
            <v>35</v>
          </cell>
        </row>
        <row r="29">
          <cell r="E29">
            <v>37</v>
          </cell>
        </row>
        <row r="30">
          <cell r="E30">
            <v>32</v>
          </cell>
        </row>
        <row r="31">
          <cell r="E31">
            <v>49</v>
          </cell>
        </row>
        <row r="32">
          <cell r="E32">
            <v>24</v>
          </cell>
        </row>
        <row r="33">
          <cell r="E33">
            <v>36</v>
          </cell>
        </row>
        <row r="35">
          <cell r="E35">
            <v>100</v>
          </cell>
        </row>
        <row r="36">
          <cell r="E36">
            <v>100</v>
          </cell>
        </row>
        <row r="37">
          <cell r="E37">
            <v>100</v>
          </cell>
        </row>
        <row r="38">
          <cell r="E38">
            <v>100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48</v>
          </cell>
        </row>
        <row r="10">
          <cell r="E10">
            <v>53</v>
          </cell>
        </row>
        <row r="11">
          <cell r="E11">
            <v>25</v>
          </cell>
        </row>
        <row r="12">
          <cell r="E12">
            <v>38</v>
          </cell>
        </row>
        <row r="13">
          <cell r="E13">
            <v>42</v>
          </cell>
        </row>
        <row r="14">
          <cell r="E14">
            <v>79</v>
          </cell>
        </row>
        <row r="15">
          <cell r="E15">
            <v>46</v>
          </cell>
        </row>
        <row r="16">
          <cell r="E16">
            <v>62</v>
          </cell>
        </row>
        <row r="17">
          <cell r="E17">
            <v>76</v>
          </cell>
        </row>
        <row r="18">
          <cell r="E18">
            <v>66</v>
          </cell>
        </row>
        <row r="19">
          <cell r="E19">
            <v>67</v>
          </cell>
        </row>
        <row r="20">
          <cell r="E20">
            <v>37</v>
          </cell>
        </row>
        <row r="21">
          <cell r="E21">
            <v>61</v>
          </cell>
        </row>
        <row r="22">
          <cell r="E22">
            <v>66</v>
          </cell>
        </row>
        <row r="23">
          <cell r="E23">
            <v>57</v>
          </cell>
        </row>
        <row r="24">
          <cell r="E24">
            <v>45</v>
          </cell>
        </row>
        <row r="25">
          <cell r="E25">
            <v>77</v>
          </cell>
        </row>
        <row r="26">
          <cell r="E26">
            <v>58</v>
          </cell>
        </row>
        <row r="27">
          <cell r="E27">
            <v>68</v>
          </cell>
        </row>
        <row r="28">
          <cell r="E28">
            <v>63</v>
          </cell>
        </row>
        <row r="29">
          <cell r="E29">
            <v>45</v>
          </cell>
        </row>
        <row r="30">
          <cell r="E30">
            <v>77</v>
          </cell>
        </row>
        <row r="31">
          <cell r="E31">
            <v>69</v>
          </cell>
        </row>
        <row r="32">
          <cell r="E32">
            <v>53</v>
          </cell>
        </row>
        <row r="33">
          <cell r="E33">
            <v>34</v>
          </cell>
        </row>
        <row r="35">
          <cell r="E35">
            <v>100</v>
          </cell>
        </row>
        <row r="36">
          <cell r="E36">
            <v>100</v>
          </cell>
        </row>
        <row r="37">
          <cell r="E37">
            <v>100</v>
          </cell>
        </row>
        <row r="38">
          <cell r="E38">
            <v>100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61</v>
          </cell>
        </row>
        <row r="10">
          <cell r="E10">
            <v>28</v>
          </cell>
        </row>
        <row r="11">
          <cell r="E11">
            <v>43</v>
          </cell>
        </row>
        <row r="12">
          <cell r="E12">
            <v>26</v>
          </cell>
        </row>
        <row r="13">
          <cell r="E13">
            <v>33</v>
          </cell>
        </row>
        <row r="14">
          <cell r="E14">
            <v>37</v>
          </cell>
        </row>
        <row r="15">
          <cell r="E15">
            <v>20</v>
          </cell>
        </row>
        <row r="16">
          <cell r="E16">
            <v>23</v>
          </cell>
        </row>
        <row r="17">
          <cell r="E17">
            <v>44</v>
          </cell>
        </row>
        <row r="18">
          <cell r="E18">
            <v>57</v>
          </cell>
        </row>
        <row r="19">
          <cell r="E19">
            <v>47</v>
          </cell>
        </row>
        <row r="20">
          <cell r="E20">
            <v>25</v>
          </cell>
        </row>
        <row r="21">
          <cell r="E21">
            <v>55</v>
          </cell>
        </row>
        <row r="22">
          <cell r="E22">
            <v>63</v>
          </cell>
        </row>
        <row r="23">
          <cell r="E23">
            <v>32</v>
          </cell>
        </row>
        <row r="24">
          <cell r="E24">
            <v>14</v>
          </cell>
        </row>
        <row r="25">
          <cell r="E25">
            <v>53</v>
          </cell>
        </row>
        <row r="26">
          <cell r="E26">
            <v>58</v>
          </cell>
        </row>
        <row r="27">
          <cell r="E27">
            <v>32</v>
          </cell>
        </row>
        <row r="28">
          <cell r="E28">
            <v>46</v>
          </cell>
        </row>
        <row r="29">
          <cell r="E29">
            <v>23</v>
          </cell>
        </row>
        <row r="30">
          <cell r="E30">
            <v>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94</v>
          </cell>
        </row>
        <row r="10">
          <cell r="E10">
            <v>94</v>
          </cell>
        </row>
        <row r="11">
          <cell r="E11">
            <v>94</v>
          </cell>
        </row>
        <row r="12">
          <cell r="E12">
            <v>84</v>
          </cell>
        </row>
        <row r="13">
          <cell r="E13">
            <v>76</v>
          </cell>
        </row>
        <row r="14">
          <cell r="E14">
            <v>90</v>
          </cell>
        </row>
        <row r="15">
          <cell r="E15">
            <v>96</v>
          </cell>
        </row>
        <row r="16">
          <cell r="E16">
            <v>86</v>
          </cell>
        </row>
        <row r="17">
          <cell r="E17">
            <v>92</v>
          </cell>
        </row>
        <row r="18">
          <cell r="E18">
            <v>94</v>
          </cell>
        </row>
        <row r="19">
          <cell r="E19">
            <v>92</v>
          </cell>
        </row>
        <row r="20">
          <cell r="E20">
            <v>68</v>
          </cell>
        </row>
        <row r="21">
          <cell r="E21">
            <v>82</v>
          </cell>
        </row>
        <row r="22">
          <cell r="E22">
            <v>72</v>
          </cell>
        </row>
        <row r="23">
          <cell r="E23">
            <v>96</v>
          </cell>
        </row>
        <row r="24">
          <cell r="E24">
            <v>78</v>
          </cell>
        </row>
        <row r="25">
          <cell r="E25">
            <v>90</v>
          </cell>
        </row>
        <row r="26">
          <cell r="E26">
            <v>86</v>
          </cell>
        </row>
        <row r="27">
          <cell r="E27">
            <v>92</v>
          </cell>
        </row>
        <row r="28">
          <cell r="E28">
            <v>100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59</v>
          </cell>
        </row>
        <row r="10">
          <cell r="E10">
            <v>54</v>
          </cell>
        </row>
        <row r="11">
          <cell r="E11">
            <v>47</v>
          </cell>
        </row>
        <row r="12">
          <cell r="E12">
            <v>54</v>
          </cell>
        </row>
        <row r="13">
          <cell r="E13">
            <v>42</v>
          </cell>
        </row>
        <row r="14">
          <cell r="E14">
            <v>42</v>
          </cell>
        </row>
        <row r="15">
          <cell r="E15">
            <v>53</v>
          </cell>
        </row>
        <row r="16">
          <cell r="E16">
            <v>41</v>
          </cell>
        </row>
        <row r="17">
          <cell r="E17">
            <v>54</v>
          </cell>
        </row>
        <row r="18">
          <cell r="E18">
            <v>53</v>
          </cell>
        </row>
        <row r="19">
          <cell r="E19">
            <v>52</v>
          </cell>
        </row>
        <row r="20">
          <cell r="E20">
            <v>51</v>
          </cell>
        </row>
        <row r="21">
          <cell r="E21">
            <v>52</v>
          </cell>
        </row>
        <row r="22">
          <cell r="E22">
            <v>46</v>
          </cell>
        </row>
        <row r="23">
          <cell r="E23">
            <v>47</v>
          </cell>
        </row>
        <row r="24">
          <cell r="E24">
            <v>47</v>
          </cell>
        </row>
        <row r="25">
          <cell r="E25">
            <v>49</v>
          </cell>
        </row>
        <row r="26">
          <cell r="E26">
            <v>51</v>
          </cell>
        </row>
        <row r="27">
          <cell r="E27">
            <v>48</v>
          </cell>
        </row>
        <row r="28">
          <cell r="E28">
            <v>50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64</v>
          </cell>
        </row>
        <row r="10">
          <cell r="E10">
            <v>76</v>
          </cell>
        </row>
        <row r="11">
          <cell r="E11">
            <v>81</v>
          </cell>
        </row>
        <row r="12">
          <cell r="E12">
            <v>58</v>
          </cell>
        </row>
        <row r="13">
          <cell r="E13">
            <v>59</v>
          </cell>
        </row>
        <row r="14">
          <cell r="E14">
            <v>54</v>
          </cell>
        </row>
        <row r="15">
          <cell r="E15">
            <v>54</v>
          </cell>
        </row>
        <row r="16">
          <cell r="E16">
            <v>66</v>
          </cell>
        </row>
        <row r="17">
          <cell r="E17">
            <v>68</v>
          </cell>
        </row>
        <row r="18">
          <cell r="E18">
            <v>58</v>
          </cell>
        </row>
        <row r="19">
          <cell r="E19">
            <v>56</v>
          </cell>
        </row>
        <row r="20">
          <cell r="E20">
            <v>77</v>
          </cell>
        </row>
        <row r="21">
          <cell r="E21">
            <v>37</v>
          </cell>
        </row>
        <row r="22">
          <cell r="E22">
            <v>44</v>
          </cell>
        </row>
        <row r="23">
          <cell r="E23">
            <v>68</v>
          </cell>
        </row>
        <row r="24">
          <cell r="E24">
            <v>55</v>
          </cell>
        </row>
        <row r="25">
          <cell r="E25">
            <v>75</v>
          </cell>
        </row>
        <row r="26">
          <cell r="E26">
            <v>44</v>
          </cell>
        </row>
        <row r="27">
          <cell r="E27">
            <v>86</v>
          </cell>
        </row>
        <row r="28">
          <cell r="E28">
            <v>76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81</v>
          </cell>
        </row>
        <row r="10">
          <cell r="E10">
            <v>52</v>
          </cell>
        </row>
        <row r="11">
          <cell r="E11">
            <v>90</v>
          </cell>
        </row>
        <row r="12">
          <cell r="E12">
            <v>74</v>
          </cell>
        </row>
        <row r="13">
          <cell r="E13">
            <v>57</v>
          </cell>
        </row>
        <row r="14">
          <cell r="E14">
            <v>76</v>
          </cell>
        </row>
        <row r="15">
          <cell r="E15">
            <v>58</v>
          </cell>
        </row>
        <row r="16">
          <cell r="E16">
            <v>37</v>
          </cell>
        </row>
        <row r="17">
          <cell r="E17">
            <v>73</v>
          </cell>
        </row>
        <row r="18">
          <cell r="E18">
            <v>64</v>
          </cell>
        </row>
        <row r="19">
          <cell r="E19">
            <v>74</v>
          </cell>
        </row>
        <row r="20">
          <cell r="E20">
            <v>41</v>
          </cell>
        </row>
        <row r="21">
          <cell r="E21">
            <v>74</v>
          </cell>
        </row>
        <row r="22">
          <cell r="E22">
            <v>48</v>
          </cell>
        </row>
        <row r="23">
          <cell r="E23">
            <v>60</v>
          </cell>
        </row>
        <row r="24">
          <cell r="E24">
            <v>35</v>
          </cell>
        </row>
        <row r="25">
          <cell r="E25">
            <v>44</v>
          </cell>
        </row>
        <row r="26">
          <cell r="E26">
            <v>20</v>
          </cell>
        </row>
        <row r="27">
          <cell r="E27">
            <v>78</v>
          </cell>
        </row>
        <row r="28">
          <cell r="E28">
            <v>78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74</v>
          </cell>
        </row>
        <row r="10">
          <cell r="E10">
            <v>42</v>
          </cell>
        </row>
        <row r="11">
          <cell r="E11">
            <v>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79</v>
          </cell>
        </row>
        <row r="10">
          <cell r="E10">
            <v>97</v>
          </cell>
        </row>
        <row r="11">
          <cell r="E11">
            <v>78</v>
          </cell>
        </row>
        <row r="12">
          <cell r="E12">
            <v>76</v>
          </cell>
        </row>
        <row r="13">
          <cell r="E13">
            <v>50</v>
          </cell>
        </row>
        <row r="14">
          <cell r="E14">
            <v>46</v>
          </cell>
        </row>
        <row r="15">
          <cell r="E15">
            <v>58</v>
          </cell>
        </row>
        <row r="16">
          <cell r="E16">
            <v>40</v>
          </cell>
        </row>
        <row r="17">
          <cell r="E17">
            <v>51</v>
          </cell>
        </row>
        <row r="18">
          <cell r="E18">
            <v>5</v>
          </cell>
        </row>
        <row r="19">
          <cell r="E19">
            <v>29</v>
          </cell>
        </row>
        <row r="20">
          <cell r="E20">
            <v>40</v>
          </cell>
        </row>
        <row r="21">
          <cell r="E21">
            <v>20</v>
          </cell>
        </row>
        <row r="22">
          <cell r="E22">
            <v>19</v>
          </cell>
        </row>
        <row r="23">
          <cell r="E23">
            <v>34</v>
          </cell>
        </row>
        <row r="24">
          <cell r="E24">
            <v>11</v>
          </cell>
        </row>
        <row r="25">
          <cell r="E25">
            <v>23</v>
          </cell>
        </row>
        <row r="26">
          <cell r="E26">
            <v>11</v>
          </cell>
        </row>
        <row r="27">
          <cell r="E27">
            <v>87</v>
          </cell>
        </row>
        <row r="28">
          <cell r="E28">
            <v>41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56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50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62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75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80</v>
          </cell>
        </row>
        <row r="10">
          <cell r="E10">
            <v>100</v>
          </cell>
        </row>
        <row r="11">
          <cell r="E11">
            <v>100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36</v>
          </cell>
        </row>
        <row r="10">
          <cell r="E10">
            <v>64</v>
          </cell>
        </row>
        <row r="11">
          <cell r="E11">
            <v>54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65</v>
          </cell>
        </row>
        <row r="10">
          <cell r="E10">
            <v>79</v>
          </cell>
        </row>
        <row r="11">
          <cell r="E11">
            <v>75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69</v>
          </cell>
        </row>
        <row r="10">
          <cell r="E10">
            <v>79</v>
          </cell>
        </row>
        <row r="11">
          <cell r="E11">
            <v>83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51</v>
          </cell>
        </row>
        <row r="10">
          <cell r="E10">
            <v>54</v>
          </cell>
        </row>
        <row r="12">
          <cell r="E12">
            <v>64</v>
          </cell>
        </row>
        <row r="13">
          <cell r="E13">
            <v>68</v>
          </cell>
        </row>
        <row r="14">
          <cell r="E14">
            <v>66</v>
          </cell>
        </row>
        <row r="15">
          <cell r="E15">
            <v>58</v>
          </cell>
        </row>
        <row r="17">
          <cell r="E17">
            <v>72</v>
          </cell>
        </row>
        <row r="18">
          <cell r="E18">
            <v>50</v>
          </cell>
        </row>
        <row r="19">
          <cell r="E19">
            <v>88</v>
          </cell>
        </row>
        <row r="20">
          <cell r="E20">
            <v>50</v>
          </cell>
        </row>
        <row r="21">
          <cell r="E21">
            <v>64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45</v>
          </cell>
        </row>
        <row r="10">
          <cell r="E10">
            <v>28</v>
          </cell>
        </row>
        <row r="11">
          <cell r="E11">
            <v>86</v>
          </cell>
        </row>
        <row r="12">
          <cell r="E12">
            <v>74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94</v>
          </cell>
        </row>
        <row r="10">
          <cell r="E10">
            <v>84</v>
          </cell>
        </row>
        <row r="12">
          <cell r="E12">
            <v>74</v>
          </cell>
        </row>
        <row r="13">
          <cell r="E13">
            <v>86</v>
          </cell>
        </row>
        <row r="14">
          <cell r="E14">
            <v>94</v>
          </cell>
        </row>
        <row r="15">
          <cell r="E15">
            <v>84</v>
          </cell>
        </row>
        <row r="17">
          <cell r="E17">
            <v>84</v>
          </cell>
        </row>
        <row r="18">
          <cell r="E18">
            <v>62</v>
          </cell>
        </row>
        <row r="19">
          <cell r="E19">
            <v>98</v>
          </cell>
        </row>
        <row r="20">
          <cell r="E20">
            <v>72</v>
          </cell>
        </row>
        <row r="21">
          <cell r="E21">
            <v>82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58</v>
          </cell>
        </row>
        <row r="10">
          <cell r="E10">
            <v>68</v>
          </cell>
        </row>
        <row r="12">
          <cell r="E12">
            <v>62</v>
          </cell>
        </row>
        <row r="13">
          <cell r="E13">
            <v>63</v>
          </cell>
        </row>
        <row r="14">
          <cell r="E14">
            <v>61</v>
          </cell>
        </row>
        <row r="15">
          <cell r="E15">
            <v>67</v>
          </cell>
        </row>
        <row r="17">
          <cell r="E17">
            <v>74</v>
          </cell>
        </row>
        <row r="18">
          <cell r="E18">
            <v>48</v>
          </cell>
        </row>
        <row r="19">
          <cell r="E19">
            <v>81</v>
          </cell>
        </row>
        <row r="20">
          <cell r="E20">
            <v>50</v>
          </cell>
        </row>
        <row r="21">
          <cell r="E21">
            <v>60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62</v>
          </cell>
        </row>
        <row r="10">
          <cell r="E10">
            <v>64</v>
          </cell>
        </row>
        <row r="12">
          <cell r="E12">
            <v>56</v>
          </cell>
        </row>
        <row r="13">
          <cell r="E13">
            <v>51</v>
          </cell>
        </row>
        <row r="14">
          <cell r="E14">
            <v>76</v>
          </cell>
        </row>
        <row r="15">
          <cell r="E15">
            <v>52</v>
          </cell>
        </row>
        <row r="17">
          <cell r="E17">
            <v>62</v>
          </cell>
        </row>
        <row r="18">
          <cell r="E18">
            <v>45</v>
          </cell>
        </row>
        <row r="19">
          <cell r="E19">
            <v>76</v>
          </cell>
        </row>
        <row r="20">
          <cell r="E20">
            <v>47</v>
          </cell>
        </row>
        <row r="21">
          <cell r="E21">
            <v>51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57</v>
          </cell>
        </row>
        <row r="10">
          <cell r="E10">
            <v>70</v>
          </cell>
        </row>
        <row r="12">
          <cell r="E12">
            <v>82</v>
          </cell>
        </row>
        <row r="13">
          <cell r="E13">
            <v>80</v>
          </cell>
        </row>
        <row r="14">
          <cell r="E14">
            <v>78</v>
          </cell>
        </row>
        <row r="15">
          <cell r="E15">
            <v>79</v>
          </cell>
        </row>
        <row r="17">
          <cell r="E17">
            <v>88</v>
          </cell>
        </row>
        <row r="18">
          <cell r="E18">
            <v>68</v>
          </cell>
        </row>
        <row r="19">
          <cell r="E19">
            <v>86</v>
          </cell>
        </row>
        <row r="20">
          <cell r="E20">
            <v>53</v>
          </cell>
        </row>
        <row r="21">
          <cell r="E21">
            <v>67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53</v>
          </cell>
        </row>
        <row r="10">
          <cell r="E10">
            <v>42</v>
          </cell>
        </row>
        <row r="11">
          <cell r="E11">
            <v>89</v>
          </cell>
        </row>
        <row r="12">
          <cell r="E12">
            <v>49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76</v>
          </cell>
        </row>
        <row r="10">
          <cell r="E10">
            <v>78</v>
          </cell>
        </row>
        <row r="11">
          <cell r="E11">
            <v>100</v>
          </cell>
        </row>
        <row r="12">
          <cell r="E12">
            <v>86</v>
          </cell>
        </row>
        <row r="13">
          <cell r="E13">
            <v>56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51</v>
          </cell>
        </row>
        <row r="10">
          <cell r="E10">
            <v>40</v>
          </cell>
        </row>
        <row r="11">
          <cell r="E11">
            <v>81</v>
          </cell>
        </row>
        <row r="12">
          <cell r="E12">
            <v>62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57</v>
          </cell>
        </row>
        <row r="10">
          <cell r="E10">
            <v>60</v>
          </cell>
        </row>
        <row r="11">
          <cell r="E11">
            <v>91</v>
          </cell>
        </row>
        <row r="12">
          <cell r="E12">
            <v>71</v>
          </cell>
        </row>
        <row r="13">
          <cell r="E13">
            <v>36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44</v>
          </cell>
        </row>
        <row r="10">
          <cell r="E10">
            <v>34</v>
          </cell>
        </row>
        <row r="11">
          <cell r="E11">
            <v>100</v>
          </cell>
        </row>
        <row r="12">
          <cell r="E12">
            <v>47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55</v>
          </cell>
        </row>
        <row r="10">
          <cell r="E10">
            <v>72</v>
          </cell>
        </row>
        <row r="11">
          <cell r="E11">
            <v>46</v>
          </cell>
        </row>
        <row r="12">
          <cell r="E12">
            <v>50</v>
          </cell>
        </row>
        <row r="13">
          <cell r="E13">
            <v>58</v>
          </cell>
        </row>
        <row r="14">
          <cell r="E14">
            <v>58</v>
          </cell>
        </row>
        <row r="15">
          <cell r="E15">
            <v>40</v>
          </cell>
        </row>
        <row r="16">
          <cell r="E16">
            <v>64</v>
          </cell>
        </row>
        <row r="17">
          <cell r="E17">
            <v>65</v>
          </cell>
        </row>
        <row r="18">
          <cell r="E18">
            <v>74</v>
          </cell>
        </row>
        <row r="19">
          <cell r="E19">
            <v>70</v>
          </cell>
        </row>
        <row r="20">
          <cell r="E20">
            <v>38</v>
          </cell>
        </row>
        <row r="21">
          <cell r="E21">
            <v>52</v>
          </cell>
        </row>
        <row r="22">
          <cell r="E22">
            <v>68</v>
          </cell>
        </row>
        <row r="23">
          <cell r="E23">
            <v>54</v>
          </cell>
        </row>
        <row r="24">
          <cell r="E24">
            <v>50</v>
          </cell>
        </row>
        <row r="25">
          <cell r="E25">
            <v>70</v>
          </cell>
        </row>
        <row r="26">
          <cell r="E26">
            <v>68</v>
          </cell>
        </row>
        <row r="27">
          <cell r="E27">
            <v>50</v>
          </cell>
        </row>
        <row r="28">
          <cell r="E28">
            <v>63</v>
          </cell>
        </row>
        <row r="29">
          <cell r="E29">
            <v>40</v>
          </cell>
        </row>
        <row r="30">
          <cell r="E30">
            <v>54</v>
          </cell>
        </row>
        <row r="31">
          <cell r="E31">
            <v>44</v>
          </cell>
        </row>
        <row r="32">
          <cell r="E32">
            <v>46</v>
          </cell>
        </row>
        <row r="33">
          <cell r="E33">
            <v>36</v>
          </cell>
        </row>
        <row r="34">
          <cell r="E34">
            <v>38</v>
          </cell>
        </row>
        <row r="35">
          <cell r="E35">
            <v>100</v>
          </cell>
        </row>
        <row r="36">
          <cell r="E36">
            <v>100</v>
          </cell>
        </row>
        <row r="37">
          <cell r="E37">
            <v>100</v>
          </cell>
        </row>
        <row r="38">
          <cell r="E38">
            <v>100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opLeftCell="C1" workbookViewId="0">
      <selection activeCell="I35" sqref="I35"/>
    </sheetView>
  </sheetViews>
  <sheetFormatPr defaultRowHeight="13.2" x14ac:dyDescent="0.25"/>
  <cols>
    <col min="1" max="1" width="4.77734375" customWidth="1"/>
    <col min="2" max="2" width="33" customWidth="1"/>
    <col min="3" max="3" width="55" customWidth="1"/>
    <col min="4" max="4" width="26.21875" customWidth="1"/>
    <col min="5" max="10" width="4.5546875" customWidth="1"/>
    <col min="11" max="11" width="6.5546875" customWidth="1"/>
    <col min="12" max="12" width="6.88671875" customWidth="1"/>
    <col min="13" max="17" width="6.44140625" customWidth="1"/>
  </cols>
  <sheetData>
    <row r="1" spans="1:17" ht="17.399999999999999" x14ac:dyDescent="0.25">
      <c r="A1" s="41" t="s">
        <v>0</v>
      </c>
      <c r="B1" s="41"/>
      <c r="C1" s="41"/>
      <c r="D1" s="41"/>
    </row>
    <row r="2" spans="1:17" ht="20.399999999999999" customHeight="1" x14ac:dyDescent="0.25">
      <c r="A2" s="42" t="s">
        <v>1</v>
      </c>
      <c r="B2" s="42"/>
      <c r="C2" s="42"/>
      <c r="D2" s="42"/>
    </row>
    <row r="3" spans="1:17" ht="20.399999999999999" customHeight="1" x14ac:dyDescent="0.25">
      <c r="A3" s="39" t="s">
        <v>2</v>
      </c>
      <c r="B3" s="40"/>
      <c r="C3" s="40"/>
      <c r="D3" s="40"/>
      <c r="L3" s="25">
        <v>1</v>
      </c>
      <c r="M3" s="25">
        <v>0.2</v>
      </c>
      <c r="N3" s="26"/>
    </row>
    <row r="4" spans="1:17" ht="76.2" customHeight="1" x14ac:dyDescent="0.25">
      <c r="A4" s="1" t="s">
        <v>3</v>
      </c>
      <c r="B4" s="1" t="s">
        <v>4</v>
      </c>
      <c r="C4" s="1" t="s">
        <v>5</v>
      </c>
      <c r="D4" s="1" t="s">
        <v>6</v>
      </c>
      <c r="E4" s="16" t="s">
        <v>157</v>
      </c>
      <c r="F4" s="16" t="s">
        <v>166</v>
      </c>
      <c r="G4" s="16" t="s">
        <v>158</v>
      </c>
      <c r="H4" s="16" t="s">
        <v>159</v>
      </c>
      <c r="I4" s="16" t="s">
        <v>160</v>
      </c>
      <c r="J4" s="16" t="s">
        <v>161</v>
      </c>
      <c r="K4" s="17" t="s">
        <v>162</v>
      </c>
      <c r="L4" s="16" t="s">
        <v>168</v>
      </c>
      <c r="M4" s="27" t="s">
        <v>179</v>
      </c>
      <c r="N4" s="27" t="s">
        <v>180</v>
      </c>
      <c r="O4" s="27" t="s">
        <v>181</v>
      </c>
      <c r="P4" s="27" t="s">
        <v>182</v>
      </c>
      <c r="Q4" s="28" t="s">
        <v>183</v>
      </c>
    </row>
    <row r="5" spans="1:17" ht="31.2" x14ac:dyDescent="0.25">
      <c r="A5" s="2">
        <v>1</v>
      </c>
      <c r="B5" s="3" t="s">
        <v>7</v>
      </c>
      <c r="C5" s="3" t="s">
        <v>8</v>
      </c>
      <c r="D5" s="3" t="s">
        <v>9</v>
      </c>
      <c r="E5" s="3">
        <f>[3]список!E9</f>
        <v>45</v>
      </c>
      <c r="F5" s="3">
        <f>[4]список!E9</f>
        <v>53</v>
      </c>
      <c r="G5" s="3">
        <f>[5]список!E9</f>
        <v>76</v>
      </c>
      <c r="H5" s="3">
        <f>[6]список!E9</f>
        <v>51</v>
      </c>
      <c r="I5" s="3">
        <f>[7]список!E9</f>
        <v>57</v>
      </c>
      <c r="J5" s="3">
        <f>[8]список!E9</f>
        <v>44</v>
      </c>
      <c r="K5" s="20">
        <f>AVERAGE(E5:J5)</f>
        <v>54.333333333333336</v>
      </c>
      <c r="L5" s="20">
        <f>SQRT(_xlfn.VAR.S(E5:J5))</f>
        <v>11.690451944500111</v>
      </c>
      <c r="M5" s="29">
        <f t="shared" ref="M5" si="0">L5/K5*100</f>
        <v>21.51616922300634</v>
      </c>
      <c r="N5" s="29">
        <f>MAX($L$3*L5,$M$3*K5)</f>
        <v>11.690451944500111</v>
      </c>
      <c r="O5" s="30" t="str">
        <f>CONCATENATE("&gt;",TEXT(K5-N5,"0.0"))</f>
        <v>&gt;42.6</v>
      </c>
      <c r="P5" s="30" t="str">
        <f>CONCATENATE("&lt;",TEXT(K5+N5,"0.0"))</f>
        <v>&lt;66.0</v>
      </c>
      <c r="Q5" s="31">
        <f>AVERAGEIFS(E5:J5,E5:J5,O5,E5:J5,P5)</f>
        <v>50</v>
      </c>
    </row>
    <row r="6" spans="1:17" ht="31.2" x14ac:dyDescent="0.25">
      <c r="A6" s="2">
        <f>A5+1</f>
        <v>2</v>
      </c>
      <c r="B6" s="4" t="s">
        <v>10</v>
      </c>
      <c r="C6" s="4" t="s">
        <v>11</v>
      </c>
      <c r="D6" s="4" t="s">
        <v>12</v>
      </c>
      <c r="E6" s="3">
        <f>[3]список!E10</f>
        <v>28</v>
      </c>
      <c r="F6" s="3">
        <f>[4]список!E10</f>
        <v>42</v>
      </c>
      <c r="G6" s="3">
        <f>[5]список!E10</f>
        <v>78</v>
      </c>
      <c r="H6" s="3">
        <f>[6]список!E10</f>
        <v>40</v>
      </c>
      <c r="I6" s="3">
        <f>[7]список!E10</f>
        <v>60</v>
      </c>
      <c r="J6" s="3">
        <f>[8]список!E10</f>
        <v>34</v>
      </c>
      <c r="K6" s="20">
        <f t="shared" ref="K6:K9" si="1">AVERAGE(E6:J6)</f>
        <v>47</v>
      </c>
      <c r="L6" s="20">
        <f t="shared" ref="L6:L9" si="2">SQRT(_xlfn.VAR.S(E6:J6))</f>
        <v>18.62256695517565</v>
      </c>
      <c r="M6" s="29">
        <f t="shared" ref="M6:M9" si="3">L6/K6*100</f>
        <v>39.622482883352447</v>
      </c>
      <c r="N6" s="29">
        <f t="shared" ref="N6:N9" si="4">MAX($L$3*L6,$M$3*K6)</f>
        <v>18.62256695517565</v>
      </c>
      <c r="O6" s="30" t="str">
        <f t="shared" ref="O6:O9" si="5">CONCATENATE("&gt;",TEXT(K6-N6,"0.0"))</f>
        <v>&gt;28.4</v>
      </c>
      <c r="P6" s="30" t="str">
        <f t="shared" ref="P6:P9" si="6">CONCATENATE("&lt;",TEXT(K6+N6,"0.0"))</f>
        <v>&lt;65.6</v>
      </c>
      <c r="Q6" s="31">
        <f t="shared" ref="Q6:Q9" si="7">AVERAGEIFS(E6:J6,E6:J6,O6,E6:J6,P6)</f>
        <v>44</v>
      </c>
    </row>
    <row r="7" spans="1:17" ht="31.2" x14ac:dyDescent="0.25">
      <c r="A7" s="2">
        <f t="shared" ref="A7:A29" si="8">A6+1</f>
        <v>3</v>
      </c>
      <c r="B7" s="3" t="s">
        <v>13</v>
      </c>
      <c r="C7" s="3" t="s">
        <v>14</v>
      </c>
      <c r="D7" s="3" t="s">
        <v>15</v>
      </c>
      <c r="E7" s="3">
        <f>[3]список!E11</f>
        <v>86</v>
      </c>
      <c r="F7" s="3">
        <f>[4]список!E11</f>
        <v>89</v>
      </c>
      <c r="G7" s="3">
        <f>[5]список!E11</f>
        <v>100</v>
      </c>
      <c r="H7" s="3">
        <f>[6]список!E11</f>
        <v>81</v>
      </c>
      <c r="I7" s="3">
        <f>[7]список!E11</f>
        <v>91</v>
      </c>
      <c r="J7" s="3">
        <f>[8]список!E11</f>
        <v>100</v>
      </c>
      <c r="K7" s="21">
        <f t="shared" si="1"/>
        <v>91.166666666666671</v>
      </c>
      <c r="L7" s="20">
        <f t="shared" si="2"/>
        <v>7.626707459098367</v>
      </c>
      <c r="M7" s="29">
        <f t="shared" si="3"/>
        <v>8.3656754578775505</v>
      </c>
      <c r="N7" s="29">
        <f t="shared" si="4"/>
        <v>18.233333333333334</v>
      </c>
      <c r="O7" s="30" t="str">
        <f t="shared" si="5"/>
        <v>&gt;72.9</v>
      </c>
      <c r="P7" s="30" t="str">
        <f t="shared" si="6"/>
        <v>&lt;109.4</v>
      </c>
      <c r="Q7" s="33">
        <f t="shared" si="7"/>
        <v>91.166666666666671</v>
      </c>
    </row>
    <row r="8" spans="1:17" ht="31.2" x14ac:dyDescent="0.25">
      <c r="A8" s="2">
        <f t="shared" si="8"/>
        <v>4</v>
      </c>
      <c r="B8" s="3" t="s">
        <v>16</v>
      </c>
      <c r="C8" s="3" t="s">
        <v>17</v>
      </c>
      <c r="D8" s="3" t="s">
        <v>9</v>
      </c>
      <c r="E8" s="3">
        <f>[3]список!E12</f>
        <v>74</v>
      </c>
      <c r="F8" s="3">
        <f>[4]список!E12</f>
        <v>49</v>
      </c>
      <c r="G8" s="3">
        <f>[5]список!E12</f>
        <v>86</v>
      </c>
      <c r="H8" s="3">
        <f>[6]список!E12</f>
        <v>62</v>
      </c>
      <c r="I8" s="3">
        <f>[7]список!E12</f>
        <v>71</v>
      </c>
      <c r="J8" s="3">
        <f>[8]список!E12</f>
        <v>47</v>
      </c>
      <c r="K8" s="21">
        <f t="shared" si="1"/>
        <v>64.833333333333329</v>
      </c>
      <c r="L8" s="20">
        <f t="shared" si="2"/>
        <v>15.144856112445124</v>
      </c>
      <c r="M8" s="29">
        <f t="shared" si="3"/>
        <v>23.359675237704565</v>
      </c>
      <c r="N8" s="29">
        <f t="shared" si="4"/>
        <v>15.144856112445124</v>
      </c>
      <c r="O8" s="30" t="str">
        <f t="shared" si="5"/>
        <v>&gt;49.7</v>
      </c>
      <c r="P8" s="30" t="str">
        <f t="shared" si="6"/>
        <v>&lt;80.0</v>
      </c>
      <c r="Q8" s="33">
        <f t="shared" si="7"/>
        <v>69</v>
      </c>
    </row>
    <row r="9" spans="1:17" ht="31.2" x14ac:dyDescent="0.25">
      <c r="A9" s="2">
        <f t="shared" si="8"/>
        <v>5</v>
      </c>
      <c r="B9" s="3" t="s">
        <v>176</v>
      </c>
      <c r="C9" s="3" t="s">
        <v>177</v>
      </c>
      <c r="D9" s="3" t="s">
        <v>25</v>
      </c>
      <c r="E9" s="22"/>
      <c r="F9" s="22"/>
      <c r="G9" s="3">
        <f>[5]список!E13</f>
        <v>56</v>
      </c>
      <c r="H9" s="22"/>
      <c r="I9" s="3">
        <f>[7]список!E13</f>
        <v>36</v>
      </c>
      <c r="J9" s="22"/>
      <c r="K9" s="20">
        <f t="shared" si="1"/>
        <v>46</v>
      </c>
      <c r="L9" s="20">
        <f t="shared" si="2"/>
        <v>14.142135623730951</v>
      </c>
      <c r="M9" s="29">
        <f t="shared" si="3"/>
        <v>30.743773095067283</v>
      </c>
      <c r="N9" s="29">
        <f t="shared" si="4"/>
        <v>14.142135623730951</v>
      </c>
      <c r="O9" s="30" t="str">
        <f t="shared" si="5"/>
        <v>&gt;31.9</v>
      </c>
      <c r="P9" s="30" t="str">
        <f t="shared" si="6"/>
        <v>&lt;60.1</v>
      </c>
      <c r="Q9" s="31">
        <f t="shared" si="7"/>
        <v>46</v>
      </c>
    </row>
    <row r="10" spans="1:17" ht="15.6" hidden="1" x14ac:dyDescent="0.25">
      <c r="A10" s="2">
        <f t="shared" si="8"/>
        <v>6</v>
      </c>
      <c r="B10" s="2"/>
      <c r="C10" s="2"/>
      <c r="D10" s="2"/>
    </row>
    <row r="11" spans="1:17" ht="15.6" hidden="1" x14ac:dyDescent="0.25">
      <c r="A11" s="2">
        <f t="shared" si="8"/>
        <v>7</v>
      </c>
      <c r="B11" s="2"/>
      <c r="C11" s="2"/>
      <c r="D11" s="2"/>
    </row>
    <row r="12" spans="1:17" ht="15.6" hidden="1" x14ac:dyDescent="0.25">
      <c r="A12" s="2">
        <f t="shared" si="8"/>
        <v>8</v>
      </c>
      <c r="B12" s="2"/>
      <c r="C12" s="2"/>
      <c r="D12" s="2"/>
    </row>
    <row r="13" spans="1:17" ht="15.6" hidden="1" x14ac:dyDescent="0.25">
      <c r="A13" s="2">
        <f t="shared" si="8"/>
        <v>9</v>
      </c>
      <c r="B13" s="2"/>
      <c r="C13" s="2"/>
      <c r="D13" s="2"/>
    </row>
    <row r="14" spans="1:17" ht="15.6" hidden="1" x14ac:dyDescent="0.25">
      <c r="A14" s="2">
        <f t="shared" si="8"/>
        <v>10</v>
      </c>
      <c r="B14" s="2"/>
      <c r="C14" s="2"/>
      <c r="D14" s="2"/>
    </row>
    <row r="15" spans="1:17" ht="15.6" hidden="1" x14ac:dyDescent="0.25">
      <c r="A15" s="2">
        <f t="shared" si="8"/>
        <v>11</v>
      </c>
      <c r="B15" s="2"/>
      <c r="C15" s="2"/>
      <c r="D15" s="2"/>
    </row>
    <row r="16" spans="1:17" ht="15.6" hidden="1" x14ac:dyDescent="0.25">
      <c r="A16" s="2">
        <f t="shared" si="8"/>
        <v>12</v>
      </c>
      <c r="B16" s="2"/>
      <c r="C16" s="2"/>
      <c r="D16" s="2"/>
    </row>
    <row r="17" spans="1:4" ht="15.6" hidden="1" x14ac:dyDescent="0.25">
      <c r="A17" s="2">
        <f t="shared" si="8"/>
        <v>13</v>
      </c>
      <c r="B17" s="2"/>
      <c r="C17" s="2"/>
      <c r="D17" s="2"/>
    </row>
    <row r="18" spans="1:4" ht="20.399999999999999" hidden="1" customHeight="1" x14ac:dyDescent="0.25">
      <c r="A18" s="2">
        <f t="shared" si="8"/>
        <v>14</v>
      </c>
      <c r="B18" s="2"/>
      <c r="C18" s="2"/>
      <c r="D18" s="2"/>
    </row>
    <row r="19" spans="1:4" ht="15.6" hidden="1" x14ac:dyDescent="0.25">
      <c r="A19" s="2">
        <f t="shared" si="8"/>
        <v>15</v>
      </c>
      <c r="B19" s="2"/>
      <c r="C19" s="2"/>
      <c r="D19" s="2"/>
    </row>
    <row r="20" spans="1:4" ht="15.6" hidden="1" x14ac:dyDescent="0.25">
      <c r="A20" s="2">
        <f t="shared" si="8"/>
        <v>16</v>
      </c>
      <c r="B20" s="2"/>
      <c r="C20" s="2"/>
      <c r="D20" s="2"/>
    </row>
    <row r="21" spans="1:4" ht="15.6" hidden="1" x14ac:dyDescent="0.25">
      <c r="A21" s="2">
        <f t="shared" si="8"/>
        <v>17</v>
      </c>
      <c r="B21" s="2"/>
      <c r="C21" s="2"/>
      <c r="D21" s="2"/>
    </row>
    <row r="22" spans="1:4" ht="15.6" hidden="1" x14ac:dyDescent="0.25">
      <c r="A22" s="2">
        <f t="shared" si="8"/>
        <v>18</v>
      </c>
      <c r="B22" s="2"/>
      <c r="C22" s="2"/>
      <c r="D22" s="2"/>
    </row>
    <row r="23" spans="1:4" ht="15.6" hidden="1" x14ac:dyDescent="0.25">
      <c r="A23" s="2">
        <f t="shared" si="8"/>
        <v>19</v>
      </c>
      <c r="B23" s="2"/>
      <c r="C23" s="2"/>
      <c r="D23" s="2"/>
    </row>
    <row r="24" spans="1:4" ht="15.6" hidden="1" x14ac:dyDescent="0.25">
      <c r="A24" s="2">
        <f t="shared" si="8"/>
        <v>20</v>
      </c>
      <c r="B24" s="2"/>
      <c r="C24" s="2"/>
      <c r="D24" s="2"/>
    </row>
    <row r="25" spans="1:4" ht="15.6" hidden="1" x14ac:dyDescent="0.25">
      <c r="A25" s="2">
        <f t="shared" si="8"/>
        <v>21</v>
      </c>
      <c r="B25" s="2"/>
      <c r="C25" s="2"/>
      <c r="D25" s="2"/>
    </row>
    <row r="26" spans="1:4" ht="15.6" hidden="1" x14ac:dyDescent="0.25">
      <c r="A26" s="2">
        <f t="shared" si="8"/>
        <v>22</v>
      </c>
      <c r="B26" s="2"/>
      <c r="C26" s="2"/>
      <c r="D26" s="2"/>
    </row>
    <row r="27" spans="1:4" ht="15.6" hidden="1" x14ac:dyDescent="0.25">
      <c r="A27" s="2">
        <f t="shared" si="8"/>
        <v>23</v>
      </c>
      <c r="B27" s="2"/>
      <c r="C27" s="2"/>
      <c r="D27" s="2"/>
    </row>
    <row r="28" spans="1:4" ht="15.6" hidden="1" x14ac:dyDescent="0.25">
      <c r="A28" s="2">
        <f t="shared" si="8"/>
        <v>24</v>
      </c>
      <c r="B28" s="2"/>
      <c r="C28" s="2"/>
      <c r="D28" s="2"/>
    </row>
    <row r="29" spans="1:4" ht="15.6" hidden="1" x14ac:dyDescent="0.25">
      <c r="A29" s="2">
        <f t="shared" si="8"/>
        <v>25</v>
      </c>
      <c r="B29" s="2"/>
      <c r="C29" s="2"/>
      <c r="D29" s="2"/>
    </row>
    <row r="30" spans="1:4" ht="15.6" hidden="1" x14ac:dyDescent="0.25">
      <c r="A30" s="2"/>
      <c r="B30" s="2"/>
      <c r="C30" s="2"/>
      <c r="D30" s="2"/>
    </row>
    <row r="31" spans="1:4" ht="15.6" hidden="1" x14ac:dyDescent="0.25">
      <c r="A31" s="2"/>
      <c r="B31" s="2"/>
      <c r="C31" s="2"/>
      <c r="D31" s="2"/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opLeftCell="C1" workbookViewId="0">
      <selection activeCell="L22" sqref="L22"/>
    </sheetView>
  </sheetViews>
  <sheetFormatPr defaultRowHeight="14.4" x14ac:dyDescent="0.3"/>
  <cols>
    <col min="1" max="1" width="4.33203125" style="5" customWidth="1"/>
    <col min="2" max="2" width="43" style="5" customWidth="1"/>
    <col min="3" max="3" width="49.77734375" style="5" customWidth="1"/>
    <col min="4" max="4" width="26.5546875" style="5" customWidth="1"/>
    <col min="5" max="11" width="4.77734375" style="5" customWidth="1"/>
    <col min="12" max="12" width="6" style="5" customWidth="1"/>
    <col min="13" max="13" width="6.21875" style="5" customWidth="1"/>
    <col min="14" max="14" width="7" style="5" customWidth="1"/>
    <col min="15" max="15" width="6.5546875" style="5" customWidth="1"/>
    <col min="16" max="16" width="7" style="5" customWidth="1"/>
    <col min="17" max="17" width="7.21875" style="5" customWidth="1"/>
    <col min="18" max="16384" width="8.88671875" style="5"/>
  </cols>
  <sheetData>
    <row r="1" spans="1:18" ht="21" customHeight="1" x14ac:dyDescent="0.3">
      <c r="A1" s="43" t="s">
        <v>0</v>
      </c>
      <c r="B1" s="44"/>
      <c r="C1" s="44"/>
      <c r="D1" s="44"/>
    </row>
    <row r="2" spans="1:18" ht="19.95" customHeight="1" x14ac:dyDescent="0.3">
      <c r="A2" s="45" t="s">
        <v>74</v>
      </c>
      <c r="B2" s="46"/>
      <c r="C2" s="46"/>
      <c r="D2" s="46"/>
    </row>
    <row r="3" spans="1:18" ht="19.95" customHeight="1" x14ac:dyDescent="0.3">
      <c r="A3" s="47" t="s">
        <v>2</v>
      </c>
      <c r="B3" s="48"/>
      <c r="C3" s="48"/>
      <c r="D3" s="48"/>
      <c r="M3" s="25">
        <v>1</v>
      </c>
      <c r="N3" s="25">
        <v>0.2</v>
      </c>
      <c r="O3" s="26"/>
      <c r="P3"/>
      <c r="Q3"/>
      <c r="R3"/>
    </row>
    <row r="4" spans="1:18" ht="89.4" customHeight="1" x14ac:dyDescent="0.3">
      <c r="A4" s="9" t="s">
        <v>3</v>
      </c>
      <c r="B4" s="9" t="s">
        <v>4</v>
      </c>
      <c r="C4" s="9" t="s">
        <v>5</v>
      </c>
      <c r="D4" s="9" t="s">
        <v>6</v>
      </c>
      <c r="E4" s="16" t="s">
        <v>157</v>
      </c>
      <c r="F4" s="16" t="s">
        <v>167</v>
      </c>
      <c r="G4" s="16" t="s">
        <v>166</v>
      </c>
      <c r="H4" s="16" t="s">
        <v>158</v>
      </c>
      <c r="I4" s="16" t="s">
        <v>159</v>
      </c>
      <c r="J4" s="16" t="s">
        <v>160</v>
      </c>
      <c r="K4" s="16" t="s">
        <v>161</v>
      </c>
      <c r="L4" s="17" t="s">
        <v>162</v>
      </c>
      <c r="M4" s="16" t="s">
        <v>168</v>
      </c>
      <c r="N4" s="27" t="s">
        <v>179</v>
      </c>
      <c r="O4" s="27" t="s">
        <v>180</v>
      </c>
      <c r="P4" s="27" t="s">
        <v>181</v>
      </c>
      <c r="Q4" s="27" t="s">
        <v>182</v>
      </c>
      <c r="R4" s="28" t="s">
        <v>183</v>
      </c>
    </row>
    <row r="5" spans="1:18" ht="31.2" x14ac:dyDescent="0.3">
      <c r="A5" s="6">
        <v>1</v>
      </c>
      <c r="B5" s="8" t="s">
        <v>73</v>
      </c>
      <c r="C5" s="8" t="s">
        <v>72</v>
      </c>
      <c r="D5" s="8" t="s">
        <v>9</v>
      </c>
      <c r="E5" s="3">
        <f>[9]список!E9</f>
        <v>55</v>
      </c>
      <c r="F5" s="3">
        <f>[10]список!E9</f>
        <v>82</v>
      </c>
      <c r="G5" s="3">
        <f>[11]список!E9</f>
        <v>40</v>
      </c>
      <c r="H5" s="3">
        <f>[12]список!E9</f>
        <v>65</v>
      </c>
      <c r="I5" s="3">
        <f>[13]список!E9</f>
        <v>35</v>
      </c>
      <c r="J5" s="3">
        <f>[14]список!E9</f>
        <v>48</v>
      </c>
      <c r="K5" s="3">
        <f>[15]список!E9</f>
        <v>61</v>
      </c>
      <c r="L5" s="20">
        <f>AVERAGE(E5:K5)</f>
        <v>55.142857142857146</v>
      </c>
      <c r="M5" s="20">
        <f>SQRT(_xlfn.VAR.S(E5:K5))</f>
        <v>16.014874038723821</v>
      </c>
      <c r="N5" s="29">
        <f t="shared" ref="N5" si="0">M5/L5*100</f>
        <v>29.042517686804857</v>
      </c>
      <c r="O5" s="29">
        <f>MAX($M$3*M5,$N$3*L5)</f>
        <v>16.014874038723821</v>
      </c>
      <c r="P5" s="30" t="str">
        <f>CONCATENATE("&gt;",TEXT(L5-O5,"0.0"))</f>
        <v>&gt;39.1</v>
      </c>
      <c r="Q5" s="30" t="str">
        <f>CONCATENATE("&lt;",TEXT(L5+O5,"0.0"))</f>
        <v>&lt;71.2</v>
      </c>
      <c r="R5" s="31">
        <f>AVERAGEIFS(E5:K5,E5:K5,P5,E5:K5,Q5)</f>
        <v>53.8</v>
      </c>
    </row>
    <row r="6" spans="1:18" ht="46.8" x14ac:dyDescent="0.3">
      <c r="A6" s="6">
        <f t="shared" ref="A6:A34" si="1">A5+1</f>
        <v>2</v>
      </c>
      <c r="B6" s="8" t="s">
        <v>71</v>
      </c>
      <c r="C6" s="8" t="s">
        <v>70</v>
      </c>
      <c r="D6" s="8" t="s">
        <v>45</v>
      </c>
      <c r="E6" s="3">
        <f>[9]список!E10</f>
        <v>72</v>
      </c>
      <c r="F6" s="3">
        <f>[10]список!E10</f>
        <v>70</v>
      </c>
      <c r="G6" s="3">
        <f>[11]список!E10</f>
        <v>51</v>
      </c>
      <c r="H6" s="3">
        <f>[12]список!E10</f>
        <v>61</v>
      </c>
      <c r="I6" s="3">
        <f>[13]список!E10</f>
        <v>28</v>
      </c>
      <c r="J6" s="3">
        <f>[14]список!E10</f>
        <v>53</v>
      </c>
      <c r="K6" s="3">
        <f>[15]список!E10</f>
        <v>28</v>
      </c>
      <c r="L6" s="20">
        <f t="shared" ref="L6:L26" si="2">AVERAGE(E6:K6)</f>
        <v>51.857142857142854</v>
      </c>
      <c r="M6" s="20">
        <f t="shared" ref="M6:M26" si="3">SQRT(_xlfn.VAR.S(E6:K6))</f>
        <v>18.068652148851342</v>
      </c>
      <c r="N6" s="29">
        <f t="shared" ref="N6:N30" si="4">M6/L6*100</f>
        <v>34.843130865553555</v>
      </c>
      <c r="O6" s="29">
        <f t="shared" ref="O6:O30" si="5">MAX($M$3*M6,$N$3*L6)</f>
        <v>18.068652148851342</v>
      </c>
      <c r="P6" s="30" t="str">
        <f t="shared" ref="P6:P30" si="6">CONCATENATE("&gt;",TEXT(L6-O6,"0.0"))</f>
        <v>&gt;33.8</v>
      </c>
      <c r="Q6" s="30" t="str">
        <f t="shared" ref="Q6:Q30" si="7">CONCATENATE("&lt;",TEXT(L6+O6,"0.0"))</f>
        <v>&lt;69.9</v>
      </c>
      <c r="R6" s="31">
        <f t="shared" ref="R6:R30" si="8">AVERAGEIFS(E6:K6,E6:K6,P6,E6:K6,Q6)</f>
        <v>55</v>
      </c>
    </row>
    <row r="7" spans="1:18" ht="46.8" x14ac:dyDescent="0.3">
      <c r="A7" s="6">
        <f t="shared" si="1"/>
        <v>3</v>
      </c>
      <c r="B7" s="8" t="s">
        <v>69</v>
      </c>
      <c r="C7" s="8" t="s">
        <v>68</v>
      </c>
      <c r="D7" s="8" t="s">
        <v>25</v>
      </c>
      <c r="E7" s="3">
        <f>[9]список!E11</f>
        <v>46</v>
      </c>
      <c r="F7" s="3">
        <f>[10]список!E11</f>
        <v>63</v>
      </c>
      <c r="G7" s="3">
        <f>[11]список!E11</f>
        <v>39</v>
      </c>
      <c r="H7" s="3">
        <f>[12]список!E11</f>
        <v>59</v>
      </c>
      <c r="I7" s="3">
        <f>[13]список!E11</f>
        <v>20</v>
      </c>
      <c r="J7" s="3">
        <f>[14]список!E11</f>
        <v>25</v>
      </c>
      <c r="K7" s="3">
        <f>[15]список!E11</f>
        <v>43</v>
      </c>
      <c r="L7" s="20">
        <f t="shared" si="2"/>
        <v>42.142857142857146</v>
      </c>
      <c r="M7" s="20">
        <f t="shared" si="3"/>
        <v>15.96275426765456</v>
      </c>
      <c r="N7" s="29">
        <f t="shared" si="4"/>
        <v>37.877721991044716</v>
      </c>
      <c r="O7" s="29">
        <f t="shared" si="5"/>
        <v>15.96275426765456</v>
      </c>
      <c r="P7" s="30" t="str">
        <f t="shared" si="6"/>
        <v>&gt;26.2</v>
      </c>
      <c r="Q7" s="30" t="str">
        <f t="shared" si="7"/>
        <v>&lt;58.1</v>
      </c>
      <c r="R7" s="31">
        <f t="shared" si="8"/>
        <v>42.666666666666664</v>
      </c>
    </row>
    <row r="8" spans="1:18" ht="31.2" x14ac:dyDescent="0.3">
      <c r="A8" s="6">
        <f t="shared" si="1"/>
        <v>4</v>
      </c>
      <c r="B8" s="8" t="s">
        <v>67</v>
      </c>
      <c r="C8" s="8" t="s">
        <v>66</v>
      </c>
      <c r="D8" s="8" t="s">
        <v>58</v>
      </c>
      <c r="E8" s="3">
        <f>[9]список!E12</f>
        <v>50</v>
      </c>
      <c r="F8" s="3">
        <f>[10]список!E12</f>
        <v>62</v>
      </c>
      <c r="G8" s="3">
        <f>[11]список!E12</f>
        <v>44</v>
      </c>
      <c r="H8" s="3">
        <f>[12]список!E12</f>
        <v>47</v>
      </c>
      <c r="I8" s="3">
        <f>[13]список!E12</f>
        <v>20</v>
      </c>
      <c r="J8" s="3">
        <f>[14]список!E12</f>
        <v>38</v>
      </c>
      <c r="K8" s="3">
        <f>[15]список!E12</f>
        <v>26</v>
      </c>
      <c r="L8" s="20">
        <f t="shared" si="2"/>
        <v>41</v>
      </c>
      <c r="M8" s="20">
        <f t="shared" si="3"/>
        <v>14.387494569938159</v>
      </c>
      <c r="N8" s="29">
        <f t="shared" si="4"/>
        <v>35.09145017058087</v>
      </c>
      <c r="O8" s="29">
        <f t="shared" si="5"/>
        <v>14.387494569938159</v>
      </c>
      <c r="P8" s="30" t="str">
        <f t="shared" si="6"/>
        <v>&gt;26.6</v>
      </c>
      <c r="Q8" s="30" t="str">
        <f t="shared" si="7"/>
        <v>&lt;55.4</v>
      </c>
      <c r="R8" s="31">
        <f t="shared" si="8"/>
        <v>44.75</v>
      </c>
    </row>
    <row r="9" spans="1:18" ht="31.2" x14ac:dyDescent="0.3">
      <c r="A9" s="6">
        <f t="shared" si="1"/>
        <v>5</v>
      </c>
      <c r="B9" s="7" t="s">
        <v>65</v>
      </c>
      <c r="C9" s="7" t="s">
        <v>64</v>
      </c>
      <c r="D9" s="7" t="s">
        <v>63</v>
      </c>
      <c r="E9" s="3">
        <f>[9]список!E13</f>
        <v>58</v>
      </c>
      <c r="F9" s="3">
        <f>[10]список!E13</f>
        <v>64</v>
      </c>
      <c r="G9" s="3">
        <f>[11]список!E13</f>
        <v>48</v>
      </c>
      <c r="H9" s="3">
        <f>[12]список!E13</f>
        <v>62</v>
      </c>
      <c r="I9" s="3">
        <f>[13]список!E13</f>
        <v>29</v>
      </c>
      <c r="J9" s="3">
        <f>[14]список!E13</f>
        <v>42</v>
      </c>
      <c r="K9" s="3">
        <f>[15]список!E13</f>
        <v>33</v>
      </c>
      <c r="L9" s="20">
        <f t="shared" si="2"/>
        <v>48</v>
      </c>
      <c r="M9" s="20">
        <f t="shared" si="3"/>
        <v>13.988090172238191</v>
      </c>
      <c r="N9" s="29">
        <f t="shared" si="4"/>
        <v>29.141854525496232</v>
      </c>
      <c r="O9" s="29">
        <f t="shared" si="5"/>
        <v>13.988090172238191</v>
      </c>
      <c r="P9" s="30" t="str">
        <f t="shared" si="6"/>
        <v>&gt;34.0</v>
      </c>
      <c r="Q9" s="30" t="str">
        <f t="shared" si="7"/>
        <v>&lt;62.0</v>
      </c>
      <c r="R9" s="31">
        <f t="shared" si="8"/>
        <v>49.333333333333336</v>
      </c>
    </row>
    <row r="10" spans="1:18" ht="31.2" x14ac:dyDescent="0.3">
      <c r="A10" s="6">
        <f t="shared" si="1"/>
        <v>6</v>
      </c>
      <c r="B10" s="7" t="s">
        <v>62</v>
      </c>
      <c r="C10" s="7" t="s">
        <v>61</v>
      </c>
      <c r="D10" s="7" t="s">
        <v>18</v>
      </c>
      <c r="E10" s="3">
        <f>[9]список!E14</f>
        <v>58</v>
      </c>
      <c r="F10" s="3">
        <f>[10]список!E14</f>
        <v>66</v>
      </c>
      <c r="G10" s="3">
        <f>[11]список!E14</f>
        <v>76</v>
      </c>
      <c r="H10" s="3">
        <f>[12]список!E14</f>
        <v>75</v>
      </c>
      <c r="I10" s="3">
        <f>[13]список!E14</f>
        <v>29</v>
      </c>
      <c r="J10" s="3">
        <f>[14]список!E14</f>
        <v>79</v>
      </c>
      <c r="K10" s="3">
        <f>[15]список!E14</f>
        <v>37</v>
      </c>
      <c r="L10" s="20">
        <f t="shared" si="2"/>
        <v>60</v>
      </c>
      <c r="M10" s="20">
        <f t="shared" si="3"/>
        <v>19.882991056008986</v>
      </c>
      <c r="N10" s="29">
        <f t="shared" si="4"/>
        <v>33.138318426681643</v>
      </c>
      <c r="O10" s="29">
        <f t="shared" si="5"/>
        <v>19.882991056008986</v>
      </c>
      <c r="P10" s="30" t="str">
        <f t="shared" si="6"/>
        <v>&gt;40.1</v>
      </c>
      <c r="Q10" s="30" t="str">
        <f t="shared" si="7"/>
        <v>&lt;79.9</v>
      </c>
      <c r="R10" s="31">
        <f t="shared" si="8"/>
        <v>70.8</v>
      </c>
    </row>
    <row r="11" spans="1:18" ht="31.2" x14ac:dyDescent="0.3">
      <c r="A11" s="6">
        <f t="shared" si="1"/>
        <v>7</v>
      </c>
      <c r="B11" s="8" t="s">
        <v>60</v>
      </c>
      <c r="C11" s="8" t="s">
        <v>59</v>
      </c>
      <c r="D11" s="8" t="s">
        <v>58</v>
      </c>
      <c r="E11" s="3">
        <f>[9]список!E15</f>
        <v>40</v>
      </c>
      <c r="F11" s="3">
        <f>[10]список!E15</f>
        <v>60</v>
      </c>
      <c r="G11" s="3">
        <f>[11]список!E15</f>
        <v>46</v>
      </c>
      <c r="H11" s="3">
        <f>[12]список!E15</f>
        <v>55</v>
      </c>
      <c r="I11" s="3">
        <f>[13]список!E15</f>
        <v>22</v>
      </c>
      <c r="J11" s="3">
        <f>[14]список!E15</f>
        <v>46</v>
      </c>
      <c r="K11" s="3">
        <f>[15]список!E15</f>
        <v>20</v>
      </c>
      <c r="L11" s="20">
        <f t="shared" si="2"/>
        <v>41.285714285714285</v>
      </c>
      <c r="M11" s="20">
        <f t="shared" si="3"/>
        <v>15.326603077810875</v>
      </c>
      <c r="N11" s="29">
        <f t="shared" si="4"/>
        <v>37.123260050060942</v>
      </c>
      <c r="O11" s="29">
        <f t="shared" si="5"/>
        <v>15.326603077810875</v>
      </c>
      <c r="P11" s="30" t="str">
        <f t="shared" si="6"/>
        <v>&gt;26.0</v>
      </c>
      <c r="Q11" s="30" t="str">
        <f t="shared" si="7"/>
        <v>&lt;56.6</v>
      </c>
      <c r="R11" s="31">
        <f t="shared" si="8"/>
        <v>46.75</v>
      </c>
    </row>
    <row r="12" spans="1:18" ht="31.2" x14ac:dyDescent="0.3">
      <c r="A12" s="6">
        <f t="shared" si="1"/>
        <v>8</v>
      </c>
      <c r="B12" s="8" t="s">
        <v>57</v>
      </c>
      <c r="C12" s="8" t="s">
        <v>56</v>
      </c>
      <c r="D12" s="8" t="s">
        <v>55</v>
      </c>
      <c r="E12" s="3">
        <f>[9]список!E16</f>
        <v>64</v>
      </c>
      <c r="F12" s="3">
        <f>[10]список!E16</f>
        <v>78</v>
      </c>
      <c r="G12" s="3">
        <f>[11]список!E16</f>
        <v>70</v>
      </c>
      <c r="H12" s="3">
        <f>[12]список!E16</f>
        <v>75</v>
      </c>
      <c r="I12" s="3">
        <f>[13]список!E16</f>
        <v>57</v>
      </c>
      <c r="J12" s="3">
        <f>[14]список!E16</f>
        <v>62</v>
      </c>
      <c r="K12" s="3">
        <f>[15]список!E16</f>
        <v>23</v>
      </c>
      <c r="L12" s="20">
        <f t="shared" si="2"/>
        <v>61.285714285714285</v>
      </c>
      <c r="M12" s="20">
        <f t="shared" si="3"/>
        <v>18.418417283743342</v>
      </c>
      <c r="N12" s="29">
        <f t="shared" si="4"/>
        <v>30.05336153524555</v>
      </c>
      <c r="O12" s="29">
        <f t="shared" si="5"/>
        <v>18.418417283743342</v>
      </c>
      <c r="P12" s="30" t="str">
        <f t="shared" si="6"/>
        <v>&gt;42.9</v>
      </c>
      <c r="Q12" s="30" t="str">
        <f t="shared" si="7"/>
        <v>&lt;79.7</v>
      </c>
      <c r="R12" s="31">
        <f t="shared" si="8"/>
        <v>67.666666666666671</v>
      </c>
    </row>
    <row r="13" spans="1:18" ht="31.2" x14ac:dyDescent="0.3">
      <c r="A13" s="6">
        <f t="shared" si="1"/>
        <v>9</v>
      </c>
      <c r="B13" s="8" t="s">
        <v>54</v>
      </c>
      <c r="C13" s="8" t="s">
        <v>53</v>
      </c>
      <c r="D13" s="8" t="s">
        <v>15</v>
      </c>
      <c r="E13" s="3">
        <f>[9]список!E17</f>
        <v>65</v>
      </c>
      <c r="F13" s="3">
        <f>[10]список!E17</f>
        <v>65</v>
      </c>
      <c r="G13" s="3">
        <f>[11]список!E17</f>
        <v>76</v>
      </c>
      <c r="H13" s="3">
        <f>[12]список!E17</f>
        <v>83</v>
      </c>
      <c r="I13" s="3">
        <f>[13]список!E17</f>
        <v>45</v>
      </c>
      <c r="J13" s="3">
        <f>[14]список!E17</f>
        <v>76</v>
      </c>
      <c r="K13" s="3">
        <f>[15]список!E17</f>
        <v>44</v>
      </c>
      <c r="L13" s="20">
        <f t="shared" si="2"/>
        <v>64.857142857142861</v>
      </c>
      <c r="M13" s="20">
        <f t="shared" si="3"/>
        <v>15.312615402869303</v>
      </c>
      <c r="N13" s="29">
        <f t="shared" si="4"/>
        <v>23.609759431736808</v>
      </c>
      <c r="O13" s="29">
        <f t="shared" si="5"/>
        <v>15.312615402869303</v>
      </c>
      <c r="P13" s="30" t="str">
        <f t="shared" si="6"/>
        <v>&gt;49.5</v>
      </c>
      <c r="Q13" s="30" t="str">
        <f t="shared" si="7"/>
        <v>&lt;80.2</v>
      </c>
      <c r="R13" s="33">
        <f t="shared" si="8"/>
        <v>70.5</v>
      </c>
    </row>
    <row r="14" spans="1:18" ht="19.8" customHeight="1" x14ac:dyDescent="0.3">
      <c r="A14" s="6">
        <f t="shared" si="1"/>
        <v>10</v>
      </c>
      <c r="B14" s="8" t="s">
        <v>52</v>
      </c>
      <c r="C14" s="8" t="s">
        <v>51</v>
      </c>
      <c r="D14" s="8" t="s">
        <v>50</v>
      </c>
      <c r="E14" s="3">
        <f>[9]список!E18</f>
        <v>74</v>
      </c>
      <c r="F14" s="3">
        <f>[10]список!E18</f>
        <v>92</v>
      </c>
      <c r="G14" s="3">
        <f>[11]список!E18</f>
        <v>86</v>
      </c>
      <c r="H14" s="3">
        <f>[12]список!E18</f>
        <v>91</v>
      </c>
      <c r="I14" s="3">
        <f>[13]список!E18</f>
        <v>52</v>
      </c>
      <c r="J14" s="3">
        <f>[14]список!E18</f>
        <v>66</v>
      </c>
      <c r="K14" s="3">
        <f>[15]список!E18</f>
        <v>57</v>
      </c>
      <c r="L14" s="21">
        <f t="shared" si="2"/>
        <v>74</v>
      </c>
      <c r="M14" s="20">
        <f t="shared" si="3"/>
        <v>16.299284237863535</v>
      </c>
      <c r="N14" s="29">
        <f t="shared" si="4"/>
        <v>22.02605978089667</v>
      </c>
      <c r="O14" s="29">
        <f t="shared" si="5"/>
        <v>16.299284237863535</v>
      </c>
      <c r="P14" s="30" t="str">
        <f t="shared" si="6"/>
        <v>&gt;57.7</v>
      </c>
      <c r="Q14" s="30" t="str">
        <f t="shared" si="7"/>
        <v>&lt;90.3</v>
      </c>
      <c r="R14" s="33">
        <f t="shared" si="8"/>
        <v>75.333333333333329</v>
      </c>
    </row>
    <row r="15" spans="1:18" ht="31.2" x14ac:dyDescent="0.3">
      <c r="A15" s="6">
        <f t="shared" si="1"/>
        <v>11</v>
      </c>
      <c r="B15" s="8" t="s">
        <v>49</v>
      </c>
      <c r="C15" s="8" t="s">
        <v>48</v>
      </c>
      <c r="D15" s="8" t="s">
        <v>9</v>
      </c>
      <c r="E15" s="3">
        <f>[9]список!E19</f>
        <v>70</v>
      </c>
      <c r="F15" s="3">
        <f>[10]список!E19</f>
        <v>82</v>
      </c>
      <c r="G15" s="3">
        <f>[11]список!E19</f>
        <v>86</v>
      </c>
      <c r="H15" s="3">
        <f>[12]список!E19</f>
        <v>81</v>
      </c>
      <c r="I15" s="3">
        <f>[13]список!E19</f>
        <v>41</v>
      </c>
      <c r="J15" s="3">
        <f>[14]список!E19</f>
        <v>67</v>
      </c>
      <c r="K15" s="3">
        <f>[15]список!E19</f>
        <v>47</v>
      </c>
      <c r="L15" s="21">
        <f t="shared" si="2"/>
        <v>67.714285714285708</v>
      </c>
      <c r="M15" s="20">
        <f t="shared" si="3"/>
        <v>17.623036871419998</v>
      </c>
      <c r="N15" s="29">
        <f t="shared" si="4"/>
        <v>26.025581877624472</v>
      </c>
      <c r="O15" s="29">
        <f t="shared" si="5"/>
        <v>17.623036871419998</v>
      </c>
      <c r="P15" s="30" t="str">
        <f t="shared" si="6"/>
        <v>&gt;50.1</v>
      </c>
      <c r="Q15" s="30" t="str">
        <f t="shared" si="7"/>
        <v>&lt;85.3</v>
      </c>
      <c r="R15" s="33">
        <f t="shared" si="8"/>
        <v>75</v>
      </c>
    </row>
    <row r="16" spans="1:18" ht="62.4" x14ac:dyDescent="0.3">
      <c r="A16" s="6">
        <f t="shared" si="1"/>
        <v>12</v>
      </c>
      <c r="B16" s="8" t="s">
        <v>47</v>
      </c>
      <c r="C16" s="8" t="s">
        <v>46</v>
      </c>
      <c r="D16" s="8" t="s">
        <v>45</v>
      </c>
      <c r="E16" s="3">
        <f>[9]список!E20</f>
        <v>38</v>
      </c>
      <c r="F16" s="3">
        <f>[10]список!E20</f>
        <v>72</v>
      </c>
      <c r="G16" s="3">
        <f>[11]список!E20</f>
        <v>36</v>
      </c>
      <c r="H16" s="3">
        <f>[12]список!E20</f>
        <v>55</v>
      </c>
      <c r="I16" s="3">
        <f>[13]список!E20</f>
        <v>29</v>
      </c>
      <c r="J16" s="3">
        <f>[14]список!E20</f>
        <v>37</v>
      </c>
      <c r="K16" s="3">
        <f>[15]список!E20</f>
        <v>25</v>
      </c>
      <c r="L16" s="20">
        <f t="shared" si="2"/>
        <v>41.714285714285715</v>
      </c>
      <c r="M16" s="20">
        <f t="shared" si="3"/>
        <v>16.347418610841746</v>
      </c>
      <c r="N16" s="29">
        <f t="shared" si="4"/>
        <v>39.189017217771308</v>
      </c>
      <c r="O16" s="29">
        <f t="shared" si="5"/>
        <v>16.347418610841746</v>
      </c>
      <c r="P16" s="30" t="str">
        <f t="shared" si="6"/>
        <v>&gt;25.4</v>
      </c>
      <c r="Q16" s="30" t="str">
        <f t="shared" si="7"/>
        <v>&lt;58.1</v>
      </c>
      <c r="R16" s="31">
        <f t="shared" si="8"/>
        <v>39</v>
      </c>
    </row>
    <row r="17" spans="1:18" ht="15.6" x14ac:dyDescent="0.3">
      <c r="A17" s="6">
        <f t="shared" si="1"/>
        <v>13</v>
      </c>
      <c r="B17" s="8" t="s">
        <v>44</v>
      </c>
      <c r="C17" s="8" t="s">
        <v>43</v>
      </c>
      <c r="D17" s="8" t="s">
        <v>42</v>
      </c>
      <c r="E17" s="3">
        <f>[9]список!E21</f>
        <v>52</v>
      </c>
      <c r="F17" s="3">
        <f>[10]список!E21</f>
        <v>76</v>
      </c>
      <c r="G17" s="3">
        <f>[11]список!E21</f>
        <v>66</v>
      </c>
      <c r="H17" s="3">
        <f>[12]список!E21</f>
        <v>77</v>
      </c>
      <c r="I17" s="3">
        <f>[13]список!E21</f>
        <v>31</v>
      </c>
      <c r="J17" s="3">
        <f>[14]список!E21</f>
        <v>61</v>
      </c>
      <c r="K17" s="3">
        <f>[15]список!E21</f>
        <v>55</v>
      </c>
      <c r="L17" s="20">
        <f t="shared" si="2"/>
        <v>59.714285714285715</v>
      </c>
      <c r="M17" s="20">
        <f t="shared" si="3"/>
        <v>15.871507864874152</v>
      </c>
      <c r="N17" s="29">
        <f t="shared" si="4"/>
        <v>26.579080156487816</v>
      </c>
      <c r="O17" s="29">
        <f t="shared" si="5"/>
        <v>15.871507864874152</v>
      </c>
      <c r="P17" s="30" t="str">
        <f t="shared" si="6"/>
        <v>&gt;43.8</v>
      </c>
      <c r="Q17" s="30" t="str">
        <f t="shared" si="7"/>
        <v>&lt;75.6</v>
      </c>
      <c r="R17" s="31">
        <f t="shared" si="8"/>
        <v>58.5</v>
      </c>
    </row>
    <row r="18" spans="1:18" ht="31.2" x14ac:dyDescent="0.3">
      <c r="A18" s="6">
        <f t="shared" si="1"/>
        <v>14</v>
      </c>
      <c r="B18" s="8" t="s">
        <v>41</v>
      </c>
      <c r="C18" s="8" t="s">
        <v>40</v>
      </c>
      <c r="D18" s="8" t="s">
        <v>39</v>
      </c>
      <c r="E18" s="3">
        <f>[9]список!E22</f>
        <v>68</v>
      </c>
      <c r="F18" s="3">
        <f>[10]список!E22</f>
        <v>92</v>
      </c>
      <c r="G18" s="3">
        <f>[11]список!E22</f>
        <v>88</v>
      </c>
      <c r="H18" s="3">
        <f>[12]список!E22</f>
        <v>83</v>
      </c>
      <c r="I18" s="3">
        <f>[13]список!E22</f>
        <v>58</v>
      </c>
      <c r="J18" s="3">
        <f>[14]список!E22</f>
        <v>66</v>
      </c>
      <c r="K18" s="3">
        <f>[15]список!E22</f>
        <v>63</v>
      </c>
      <c r="L18" s="21">
        <f t="shared" si="2"/>
        <v>74</v>
      </c>
      <c r="M18" s="20">
        <f t="shared" si="3"/>
        <v>13.403979508588733</v>
      </c>
      <c r="N18" s="29">
        <f t="shared" si="4"/>
        <v>18.113485822417207</v>
      </c>
      <c r="O18" s="29">
        <f t="shared" si="5"/>
        <v>14.8</v>
      </c>
      <c r="P18" s="30" t="str">
        <f t="shared" si="6"/>
        <v>&gt;59.2</v>
      </c>
      <c r="Q18" s="30" t="str">
        <f t="shared" si="7"/>
        <v>&lt;88.8</v>
      </c>
      <c r="R18" s="33">
        <f t="shared" si="8"/>
        <v>73.599999999999994</v>
      </c>
    </row>
    <row r="19" spans="1:18" ht="31.2" x14ac:dyDescent="0.3">
      <c r="A19" s="6">
        <f t="shared" si="1"/>
        <v>15</v>
      </c>
      <c r="B19" s="8" t="s">
        <v>38</v>
      </c>
      <c r="C19" s="8" t="s">
        <v>37</v>
      </c>
      <c r="D19" s="8" t="s">
        <v>36</v>
      </c>
      <c r="E19" s="3">
        <f>[9]список!E23</f>
        <v>54</v>
      </c>
      <c r="F19" s="3">
        <f>[10]список!E23</f>
        <v>82</v>
      </c>
      <c r="G19" s="3">
        <f>[11]список!E23</f>
        <v>76</v>
      </c>
      <c r="H19" s="3">
        <f>[12]список!E23</f>
        <v>71</v>
      </c>
      <c r="I19" s="3">
        <f>[13]список!E23</f>
        <v>63</v>
      </c>
      <c r="J19" s="3">
        <f>[14]список!E23</f>
        <v>57</v>
      </c>
      <c r="K19" s="3">
        <f>[15]список!E23</f>
        <v>32</v>
      </c>
      <c r="L19" s="20">
        <f t="shared" si="2"/>
        <v>62.142857142857146</v>
      </c>
      <c r="M19" s="20">
        <f t="shared" si="3"/>
        <v>16.66761902040971</v>
      </c>
      <c r="N19" s="29">
        <f t="shared" si="4"/>
        <v>26.821455894912177</v>
      </c>
      <c r="O19" s="29">
        <f t="shared" si="5"/>
        <v>16.66761902040971</v>
      </c>
      <c r="P19" s="30" t="str">
        <f t="shared" si="6"/>
        <v>&gt;45.5</v>
      </c>
      <c r="Q19" s="30" t="str">
        <f t="shared" si="7"/>
        <v>&lt;78.8</v>
      </c>
      <c r="R19" s="31">
        <f t="shared" si="8"/>
        <v>64.2</v>
      </c>
    </row>
    <row r="20" spans="1:18" ht="19.95" customHeight="1" x14ac:dyDescent="0.3">
      <c r="A20" s="6">
        <f t="shared" si="1"/>
        <v>16</v>
      </c>
      <c r="B20" s="8" t="s">
        <v>35</v>
      </c>
      <c r="C20" s="8" t="s">
        <v>34</v>
      </c>
      <c r="D20" s="8" t="s">
        <v>33</v>
      </c>
      <c r="E20" s="3">
        <f>[9]список!E24</f>
        <v>50</v>
      </c>
      <c r="F20" s="3">
        <f>[10]список!E24</f>
        <v>58</v>
      </c>
      <c r="G20" s="3">
        <f>[11]список!E24</f>
        <v>58</v>
      </c>
      <c r="H20" s="3">
        <f>[12]список!E24</f>
        <v>61</v>
      </c>
      <c r="I20" s="3">
        <f>[13]список!E24</f>
        <v>29</v>
      </c>
      <c r="J20" s="3">
        <f>[14]список!E24</f>
        <v>45</v>
      </c>
      <c r="K20" s="3">
        <f>[15]список!E24</f>
        <v>14</v>
      </c>
      <c r="L20" s="20">
        <f t="shared" si="2"/>
        <v>45</v>
      </c>
      <c r="M20" s="20">
        <f t="shared" si="3"/>
        <v>17.4928556845359</v>
      </c>
      <c r="N20" s="29">
        <f t="shared" si="4"/>
        <v>38.873012632302</v>
      </c>
      <c r="O20" s="29">
        <f t="shared" si="5"/>
        <v>17.4928556845359</v>
      </c>
      <c r="P20" s="30" t="str">
        <f t="shared" si="6"/>
        <v>&gt;27.5</v>
      </c>
      <c r="Q20" s="30" t="str">
        <f t="shared" si="7"/>
        <v>&lt;62.5</v>
      </c>
      <c r="R20" s="31">
        <f t="shared" si="8"/>
        <v>50.166666666666664</v>
      </c>
    </row>
    <row r="21" spans="1:18" ht="19.95" customHeight="1" x14ac:dyDescent="0.3">
      <c r="A21" s="6">
        <f t="shared" si="1"/>
        <v>17</v>
      </c>
      <c r="B21" s="8" t="s">
        <v>32</v>
      </c>
      <c r="C21" s="8" t="s">
        <v>31</v>
      </c>
      <c r="D21" s="8" t="s">
        <v>9</v>
      </c>
      <c r="E21" s="3">
        <f>[9]список!E25</f>
        <v>70</v>
      </c>
      <c r="F21" s="3">
        <f>[10]список!E25</f>
        <v>85</v>
      </c>
      <c r="G21" s="3">
        <f>[11]список!E25</f>
        <v>72</v>
      </c>
      <c r="H21" s="3">
        <f>[12]список!E25</f>
        <v>85</v>
      </c>
      <c r="I21" s="3">
        <f>[13]список!E25</f>
        <v>34</v>
      </c>
      <c r="J21" s="3">
        <f>[14]список!E25</f>
        <v>77</v>
      </c>
      <c r="K21" s="3">
        <f>[15]список!E25</f>
        <v>53</v>
      </c>
      <c r="L21" s="21">
        <f t="shared" si="2"/>
        <v>68</v>
      </c>
      <c r="M21" s="20">
        <f t="shared" si="3"/>
        <v>18.529256146249729</v>
      </c>
      <c r="N21" s="29">
        <f t="shared" si="4"/>
        <v>27.248906097426072</v>
      </c>
      <c r="O21" s="29">
        <f t="shared" si="5"/>
        <v>18.529256146249729</v>
      </c>
      <c r="P21" s="30" t="str">
        <f t="shared" si="6"/>
        <v>&gt;49.5</v>
      </c>
      <c r="Q21" s="30" t="str">
        <f t="shared" si="7"/>
        <v>&lt;86.5</v>
      </c>
      <c r="R21" s="33">
        <f t="shared" si="8"/>
        <v>73.666666666666671</v>
      </c>
    </row>
    <row r="22" spans="1:18" ht="19.95" customHeight="1" x14ac:dyDescent="0.3">
      <c r="A22" s="6">
        <f t="shared" si="1"/>
        <v>18</v>
      </c>
      <c r="B22" s="8" t="s">
        <v>30</v>
      </c>
      <c r="C22" s="8" t="s">
        <v>29</v>
      </c>
      <c r="D22" s="8" t="s">
        <v>28</v>
      </c>
      <c r="E22" s="3">
        <f>[9]список!E26</f>
        <v>68</v>
      </c>
      <c r="F22" s="3">
        <f>[10]список!E26</f>
        <v>84</v>
      </c>
      <c r="G22" s="3">
        <f>[11]список!E26</f>
        <v>70</v>
      </c>
      <c r="H22" s="3">
        <f>[12]список!E26</f>
        <v>80</v>
      </c>
      <c r="I22" s="3">
        <f>[13]список!E26</f>
        <v>46</v>
      </c>
      <c r="J22" s="3">
        <f>[14]список!E26</f>
        <v>58</v>
      </c>
      <c r="K22" s="3">
        <f>[15]список!E26</f>
        <v>58</v>
      </c>
      <c r="L22" s="20">
        <f t="shared" si="2"/>
        <v>66.285714285714292</v>
      </c>
      <c r="M22" s="20">
        <f t="shared" si="3"/>
        <v>13.338094388058666</v>
      </c>
      <c r="N22" s="29">
        <f t="shared" si="4"/>
        <v>20.122125154398848</v>
      </c>
      <c r="O22" s="29">
        <f t="shared" si="5"/>
        <v>13.338094388058666</v>
      </c>
      <c r="P22" s="30" t="str">
        <f t="shared" si="6"/>
        <v>&gt;52.9</v>
      </c>
      <c r="Q22" s="30" t="str">
        <f t="shared" si="7"/>
        <v>&lt;79.6</v>
      </c>
      <c r="R22" s="31">
        <f t="shared" si="8"/>
        <v>63.5</v>
      </c>
    </row>
    <row r="23" spans="1:18" ht="31.2" x14ac:dyDescent="0.3">
      <c r="A23" s="6">
        <f t="shared" si="1"/>
        <v>19</v>
      </c>
      <c r="B23" s="8" t="s">
        <v>27</v>
      </c>
      <c r="C23" s="8" t="s">
        <v>26</v>
      </c>
      <c r="D23" s="8" t="s">
        <v>25</v>
      </c>
      <c r="E23" s="3">
        <f>[9]список!E27</f>
        <v>50</v>
      </c>
      <c r="F23" s="3">
        <f>[10]список!E27</f>
        <v>82</v>
      </c>
      <c r="G23" s="3">
        <f>[11]список!E27</f>
        <v>58</v>
      </c>
      <c r="H23" s="3">
        <f>[12]список!E27</f>
        <v>93</v>
      </c>
      <c r="I23" s="3">
        <f>[13]список!E27</f>
        <v>46</v>
      </c>
      <c r="J23" s="3">
        <f>[14]список!E27</f>
        <v>68</v>
      </c>
      <c r="K23" s="3">
        <f>[15]список!E27</f>
        <v>32</v>
      </c>
      <c r="L23" s="20">
        <f t="shared" si="2"/>
        <v>61.285714285714285</v>
      </c>
      <c r="M23" s="20">
        <f t="shared" si="3"/>
        <v>21.250210082995149</v>
      </c>
      <c r="N23" s="29">
        <f t="shared" si="4"/>
        <v>34.674002466425655</v>
      </c>
      <c r="O23" s="29">
        <f t="shared" si="5"/>
        <v>21.250210082995149</v>
      </c>
      <c r="P23" s="30" t="str">
        <f t="shared" si="6"/>
        <v>&gt;40.0</v>
      </c>
      <c r="Q23" s="30" t="str">
        <f t="shared" si="7"/>
        <v>&lt;82.5</v>
      </c>
      <c r="R23" s="31">
        <f t="shared" si="8"/>
        <v>60.8</v>
      </c>
    </row>
    <row r="24" spans="1:18" ht="46.8" x14ac:dyDescent="0.3">
      <c r="A24" s="6">
        <f t="shared" si="1"/>
        <v>20</v>
      </c>
      <c r="B24" s="8" t="s">
        <v>24</v>
      </c>
      <c r="C24" s="8" t="s">
        <v>23</v>
      </c>
      <c r="D24" s="8" t="s">
        <v>15</v>
      </c>
      <c r="E24" s="3">
        <f>[9]список!E28</f>
        <v>63</v>
      </c>
      <c r="F24" s="3">
        <f>[10]список!E28</f>
        <v>64</v>
      </c>
      <c r="G24" s="3">
        <f>[11]список!E28</f>
        <v>72</v>
      </c>
      <c r="H24" s="3">
        <f>[12]список!E28</f>
        <v>85</v>
      </c>
      <c r="I24" s="3">
        <f>[13]список!E28</f>
        <v>35</v>
      </c>
      <c r="J24" s="3">
        <f>[14]список!E28</f>
        <v>63</v>
      </c>
      <c r="K24" s="3">
        <f>[15]список!E28</f>
        <v>46</v>
      </c>
      <c r="L24" s="20">
        <f t="shared" si="2"/>
        <v>61.142857142857146</v>
      </c>
      <c r="M24" s="20">
        <f t="shared" si="3"/>
        <v>16.405573965663525</v>
      </c>
      <c r="N24" s="29">
        <f t="shared" si="4"/>
        <v>26.831546205524454</v>
      </c>
      <c r="O24" s="29">
        <f t="shared" si="5"/>
        <v>16.405573965663525</v>
      </c>
      <c r="P24" s="30" t="str">
        <f t="shared" si="6"/>
        <v>&gt;44.7</v>
      </c>
      <c r="Q24" s="30" t="str">
        <f t="shared" si="7"/>
        <v>&lt;77.5</v>
      </c>
      <c r="R24" s="31">
        <f t="shared" si="8"/>
        <v>61.6</v>
      </c>
    </row>
    <row r="25" spans="1:18" ht="31.2" x14ac:dyDescent="0.3">
      <c r="A25" s="6">
        <f t="shared" si="1"/>
        <v>21</v>
      </c>
      <c r="B25" s="8" t="s">
        <v>22</v>
      </c>
      <c r="C25" s="8" t="s">
        <v>21</v>
      </c>
      <c r="D25" s="8" t="s">
        <v>9</v>
      </c>
      <c r="E25" s="3">
        <f>[9]список!E29</f>
        <v>40</v>
      </c>
      <c r="F25" s="3">
        <f>[10]список!E29</f>
        <v>77</v>
      </c>
      <c r="G25" s="3">
        <f>[11]список!E29</f>
        <v>56</v>
      </c>
      <c r="H25" s="3">
        <f>[12]список!E29</f>
        <v>70</v>
      </c>
      <c r="I25" s="3">
        <f>[13]список!E29</f>
        <v>37</v>
      </c>
      <c r="J25" s="3">
        <f>[14]список!E29</f>
        <v>45</v>
      </c>
      <c r="K25" s="3">
        <f>[15]список!E29</f>
        <v>23</v>
      </c>
      <c r="L25" s="20">
        <f t="shared" si="2"/>
        <v>49.714285714285715</v>
      </c>
      <c r="M25" s="20">
        <f t="shared" si="3"/>
        <v>19.093753653261288</v>
      </c>
      <c r="N25" s="29">
        <f t="shared" si="4"/>
        <v>38.406975739318682</v>
      </c>
      <c r="O25" s="29">
        <f t="shared" si="5"/>
        <v>19.093753653261288</v>
      </c>
      <c r="P25" s="30" t="str">
        <f t="shared" si="6"/>
        <v>&gt;30.6</v>
      </c>
      <c r="Q25" s="30" t="str">
        <f t="shared" si="7"/>
        <v>&lt;68.8</v>
      </c>
      <c r="R25" s="31">
        <f t="shared" si="8"/>
        <v>44.5</v>
      </c>
    </row>
    <row r="26" spans="1:18" ht="31.2" x14ac:dyDescent="0.3">
      <c r="A26" s="6">
        <f t="shared" si="1"/>
        <v>22</v>
      </c>
      <c r="B26" s="7" t="s">
        <v>20</v>
      </c>
      <c r="C26" s="7" t="s">
        <v>19</v>
      </c>
      <c r="D26" s="7" t="s">
        <v>18</v>
      </c>
      <c r="E26" s="3">
        <f>[9]список!E30</f>
        <v>54</v>
      </c>
      <c r="F26" s="3">
        <f>[10]список!E30</f>
        <v>78</v>
      </c>
      <c r="G26" s="3">
        <f>[11]список!E30</f>
        <v>52</v>
      </c>
      <c r="H26" s="3">
        <f>[12]список!E30</f>
        <v>71</v>
      </c>
      <c r="I26" s="3">
        <f>[13]список!E30</f>
        <v>32</v>
      </c>
      <c r="J26" s="3">
        <f>[14]список!E30</f>
        <v>77</v>
      </c>
      <c r="K26" s="3">
        <f>[15]список!E30</f>
        <v>37</v>
      </c>
      <c r="L26" s="20">
        <f t="shared" si="2"/>
        <v>57.285714285714285</v>
      </c>
      <c r="M26" s="20">
        <f t="shared" si="3"/>
        <v>18.687913078728062</v>
      </c>
      <c r="N26" s="29">
        <f t="shared" si="4"/>
        <v>32.622292157380656</v>
      </c>
      <c r="O26" s="29">
        <f t="shared" si="5"/>
        <v>18.687913078728062</v>
      </c>
      <c r="P26" s="30" t="str">
        <f t="shared" si="6"/>
        <v>&gt;38.6</v>
      </c>
      <c r="Q26" s="30" t="str">
        <f t="shared" si="7"/>
        <v>&lt;76.0</v>
      </c>
      <c r="R26" s="31">
        <f t="shared" si="8"/>
        <v>59</v>
      </c>
    </row>
    <row r="27" spans="1:18" ht="31.2" x14ac:dyDescent="0.3">
      <c r="A27" s="6">
        <f t="shared" si="1"/>
        <v>23</v>
      </c>
      <c r="B27" s="3" t="s">
        <v>170</v>
      </c>
      <c r="C27" s="3" t="s">
        <v>171</v>
      </c>
      <c r="D27" s="3" t="s">
        <v>25</v>
      </c>
      <c r="E27" s="3">
        <f>[9]список!E31</f>
        <v>44</v>
      </c>
      <c r="F27" s="3">
        <f>[10]список!E31</f>
        <v>85</v>
      </c>
      <c r="G27" s="3">
        <f>[11]список!E31</f>
        <v>65</v>
      </c>
      <c r="H27" s="3">
        <f>[12]список!E31</f>
        <v>87</v>
      </c>
      <c r="I27" s="3">
        <f>[13]список!E31</f>
        <v>49</v>
      </c>
      <c r="J27" s="3">
        <f>[14]список!E31</f>
        <v>69</v>
      </c>
      <c r="K27" s="22"/>
      <c r="L27" s="21">
        <f t="shared" ref="L27:L29" si="9">AVERAGE(E27:K27)</f>
        <v>66.5</v>
      </c>
      <c r="M27" s="20">
        <f t="shared" ref="M27:M29" si="10">SQRT(_xlfn.VAR.S(E27:K27))</f>
        <v>17.796066981218068</v>
      </c>
      <c r="N27" s="29">
        <f t="shared" si="4"/>
        <v>26.76100297927529</v>
      </c>
      <c r="O27" s="29">
        <f t="shared" si="5"/>
        <v>17.796066981218068</v>
      </c>
      <c r="P27" s="30" t="str">
        <f t="shared" si="6"/>
        <v>&gt;48.7</v>
      </c>
      <c r="Q27" s="30" t="str">
        <f t="shared" si="7"/>
        <v>&lt;84.3</v>
      </c>
      <c r="R27" s="31">
        <f t="shared" si="8"/>
        <v>61</v>
      </c>
    </row>
    <row r="28" spans="1:18" ht="78" x14ac:dyDescent="0.3">
      <c r="A28" s="6">
        <f t="shared" si="1"/>
        <v>24</v>
      </c>
      <c r="B28" s="3" t="s">
        <v>172</v>
      </c>
      <c r="C28" s="3" t="s">
        <v>173</v>
      </c>
      <c r="D28" s="3" t="s">
        <v>107</v>
      </c>
      <c r="E28" s="3">
        <f>[9]список!E32</f>
        <v>46</v>
      </c>
      <c r="F28" s="3">
        <f>[10]список!E32</f>
        <v>64</v>
      </c>
      <c r="G28" s="3">
        <f>[11]список!E32</f>
        <v>50</v>
      </c>
      <c r="H28" s="3">
        <f>[12]список!E32</f>
        <v>66</v>
      </c>
      <c r="I28" s="3">
        <f>[13]список!E32</f>
        <v>24</v>
      </c>
      <c r="J28" s="3">
        <f>[14]список!E32</f>
        <v>53</v>
      </c>
      <c r="K28" s="22"/>
      <c r="L28" s="20">
        <f t="shared" si="9"/>
        <v>50.5</v>
      </c>
      <c r="M28" s="20">
        <f t="shared" si="10"/>
        <v>15.175638372075159</v>
      </c>
      <c r="N28" s="29">
        <f t="shared" si="4"/>
        <v>30.050769053614179</v>
      </c>
      <c r="O28" s="29">
        <f t="shared" si="5"/>
        <v>15.175638372075159</v>
      </c>
      <c r="P28" s="30" t="str">
        <f t="shared" si="6"/>
        <v>&gt;35.3</v>
      </c>
      <c r="Q28" s="30" t="str">
        <f t="shared" si="7"/>
        <v>&lt;65.7</v>
      </c>
      <c r="R28" s="31">
        <f t="shared" si="8"/>
        <v>53.25</v>
      </c>
    </row>
    <row r="29" spans="1:18" ht="31.2" x14ac:dyDescent="0.3">
      <c r="A29" s="6">
        <f t="shared" si="1"/>
        <v>25</v>
      </c>
      <c r="B29" s="3" t="s">
        <v>174</v>
      </c>
      <c r="C29" s="3" t="s">
        <v>175</v>
      </c>
      <c r="D29" s="3" t="s">
        <v>25</v>
      </c>
      <c r="E29" s="3">
        <f>[9]список!E33</f>
        <v>36</v>
      </c>
      <c r="F29" s="3">
        <f>[10]список!E33</f>
        <v>65</v>
      </c>
      <c r="G29" s="3">
        <f>[11]список!E33</f>
        <v>50</v>
      </c>
      <c r="H29" s="3">
        <f>[12]список!E33</f>
        <v>79</v>
      </c>
      <c r="I29" s="3">
        <f>[13]список!E33</f>
        <v>36</v>
      </c>
      <c r="J29" s="3">
        <f>[14]список!E33</f>
        <v>34</v>
      </c>
      <c r="K29" s="22"/>
      <c r="L29" s="20">
        <f t="shared" si="9"/>
        <v>50</v>
      </c>
      <c r="M29" s="20">
        <f t="shared" si="10"/>
        <v>18.514858897652989</v>
      </c>
      <c r="N29" s="29">
        <f t="shared" si="4"/>
        <v>37.029717795305977</v>
      </c>
      <c r="O29" s="29">
        <f t="shared" si="5"/>
        <v>18.514858897652989</v>
      </c>
      <c r="P29" s="30" t="str">
        <f t="shared" si="6"/>
        <v>&gt;31.5</v>
      </c>
      <c r="Q29" s="30" t="str">
        <f t="shared" si="7"/>
        <v>&lt;68.5</v>
      </c>
      <c r="R29" s="31">
        <f t="shared" si="8"/>
        <v>44.2</v>
      </c>
    </row>
    <row r="30" spans="1:18" ht="31.2" x14ac:dyDescent="0.3">
      <c r="A30" s="6">
        <f t="shared" si="1"/>
        <v>26</v>
      </c>
      <c r="B30" s="4" t="s">
        <v>176</v>
      </c>
      <c r="C30" s="4" t="s">
        <v>177</v>
      </c>
      <c r="D30" s="4" t="s">
        <v>25</v>
      </c>
      <c r="E30" s="3">
        <f>[9]список!E34</f>
        <v>38</v>
      </c>
      <c r="F30" s="22"/>
      <c r="G30" s="22"/>
      <c r="H30" s="22"/>
      <c r="I30" s="22"/>
      <c r="J30" s="22"/>
      <c r="K30" s="22"/>
      <c r="L30" s="23"/>
      <c r="M30" s="20"/>
      <c r="N30" s="29" t="e">
        <f t="shared" si="4"/>
        <v>#DIV/0!</v>
      </c>
      <c r="O30" s="29">
        <f t="shared" si="5"/>
        <v>0</v>
      </c>
      <c r="P30" s="30" t="str">
        <f t="shared" si="6"/>
        <v>&gt;0.0</v>
      </c>
      <c r="Q30" s="30" t="str">
        <f t="shared" si="7"/>
        <v>&lt;0.0</v>
      </c>
      <c r="R30" s="31" t="e">
        <f t="shared" si="8"/>
        <v>#DIV/0!</v>
      </c>
    </row>
    <row r="31" spans="1:18" ht="15.6" hidden="1" x14ac:dyDescent="0.3">
      <c r="A31" s="6">
        <f t="shared" si="1"/>
        <v>27</v>
      </c>
      <c r="B31" s="6"/>
      <c r="C31" s="6"/>
      <c r="D31" s="6"/>
      <c r="E31" s="3">
        <f>[9]список!E35</f>
        <v>100</v>
      </c>
      <c r="F31" s="3">
        <f>[10]список!E35</f>
        <v>100</v>
      </c>
      <c r="G31" s="3">
        <f>[11]список!E35</f>
        <v>100</v>
      </c>
      <c r="H31" s="3">
        <f>[12]список!E35</f>
        <v>100</v>
      </c>
      <c r="I31" s="3">
        <f>[13]список!E35</f>
        <v>100</v>
      </c>
      <c r="J31" s="3">
        <f>[14]список!E35</f>
        <v>100</v>
      </c>
      <c r="K31" s="22"/>
      <c r="L31" s="20">
        <f t="shared" ref="L31:L34" si="11">AVERAGE(E31:K31)</f>
        <v>100</v>
      </c>
      <c r="M31" s="20">
        <f t="shared" ref="M31:M34" si="12">SQRT(_xlfn.VAR.S(E31:K31))</f>
        <v>0</v>
      </c>
    </row>
    <row r="32" spans="1:18" ht="15.6" hidden="1" x14ac:dyDescent="0.3">
      <c r="A32" s="6">
        <f t="shared" si="1"/>
        <v>28</v>
      </c>
      <c r="B32" s="6"/>
      <c r="C32" s="6"/>
      <c r="D32" s="6"/>
      <c r="E32" s="3">
        <f>[9]список!E36</f>
        <v>100</v>
      </c>
      <c r="F32" s="3">
        <f>[10]список!E36</f>
        <v>100</v>
      </c>
      <c r="G32" s="3">
        <f>[11]список!E36</f>
        <v>100</v>
      </c>
      <c r="H32" s="3">
        <f>[12]список!E36</f>
        <v>100</v>
      </c>
      <c r="I32" s="3">
        <f>[13]список!E36</f>
        <v>100</v>
      </c>
      <c r="J32" s="3">
        <f>[14]список!E36</f>
        <v>100</v>
      </c>
      <c r="K32" s="22"/>
      <c r="L32" s="20">
        <f t="shared" si="11"/>
        <v>100</v>
      </c>
      <c r="M32" s="20">
        <f t="shared" si="12"/>
        <v>0</v>
      </c>
    </row>
    <row r="33" spans="1:13" ht="15.6" hidden="1" x14ac:dyDescent="0.3">
      <c r="A33" s="6">
        <f t="shared" si="1"/>
        <v>29</v>
      </c>
      <c r="B33" s="6"/>
      <c r="C33" s="6"/>
      <c r="D33" s="6"/>
      <c r="E33" s="3">
        <f>[9]список!E37</f>
        <v>100</v>
      </c>
      <c r="F33" s="3">
        <f>[10]список!E37</f>
        <v>100</v>
      </c>
      <c r="G33" s="3">
        <f>[11]список!E37</f>
        <v>100</v>
      </c>
      <c r="H33" s="3">
        <f>[12]список!E37</f>
        <v>100</v>
      </c>
      <c r="I33" s="3">
        <f>[13]список!E37</f>
        <v>100</v>
      </c>
      <c r="J33" s="3">
        <f>[14]список!E37</f>
        <v>100</v>
      </c>
      <c r="K33" s="22"/>
      <c r="L33" s="20">
        <f t="shared" si="11"/>
        <v>100</v>
      </c>
      <c r="M33" s="20">
        <f t="shared" si="12"/>
        <v>0</v>
      </c>
    </row>
    <row r="34" spans="1:13" ht="15.6" hidden="1" x14ac:dyDescent="0.3">
      <c r="A34" s="6">
        <f t="shared" si="1"/>
        <v>30</v>
      </c>
      <c r="B34" s="6"/>
      <c r="C34" s="6"/>
      <c r="D34" s="6"/>
      <c r="E34" s="3">
        <f>[9]список!E38</f>
        <v>100</v>
      </c>
      <c r="F34" s="3">
        <f>[10]список!E38</f>
        <v>100</v>
      </c>
      <c r="G34" s="3">
        <f>[11]список!E38</f>
        <v>100</v>
      </c>
      <c r="H34" s="3">
        <f>[12]список!E38</f>
        <v>100</v>
      </c>
      <c r="I34" s="3">
        <f>[13]список!E38</f>
        <v>100</v>
      </c>
      <c r="J34" s="3">
        <f>[14]список!E38</f>
        <v>100</v>
      </c>
      <c r="K34" s="22"/>
      <c r="L34" s="20">
        <f t="shared" si="11"/>
        <v>100</v>
      </c>
      <c r="M34" s="20">
        <f t="shared" si="12"/>
        <v>0</v>
      </c>
    </row>
  </sheetData>
  <mergeCells count="3">
    <mergeCell ref="A1:D1"/>
    <mergeCell ref="A2:D2"/>
    <mergeCell ref="A3:D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opLeftCell="C16" workbookViewId="0">
      <selection activeCell="R9" sqref="R9"/>
    </sheetView>
  </sheetViews>
  <sheetFormatPr defaultRowHeight="13.2" x14ac:dyDescent="0.25"/>
  <cols>
    <col min="1" max="1" width="4.6640625" customWidth="1"/>
    <col min="2" max="2" width="37.6640625" customWidth="1"/>
    <col min="3" max="3" width="58.5546875" customWidth="1"/>
    <col min="4" max="4" width="26.33203125" customWidth="1"/>
    <col min="5" max="5" width="4.77734375" customWidth="1"/>
    <col min="6" max="6" width="5.44140625" customWidth="1"/>
    <col min="7" max="7" width="5" customWidth="1"/>
    <col min="8" max="10" width="4.88671875" customWidth="1"/>
    <col min="11" max="11" width="5.33203125" customWidth="1"/>
    <col min="12" max="12" width="5.5546875" customWidth="1"/>
    <col min="14" max="15" width="6.44140625" customWidth="1"/>
    <col min="16" max="16" width="6.77734375" customWidth="1"/>
  </cols>
  <sheetData>
    <row r="1" spans="1:17" ht="17.399999999999999" x14ac:dyDescent="0.25">
      <c r="A1" s="41" t="s">
        <v>0</v>
      </c>
      <c r="B1" s="41"/>
      <c r="C1" s="41"/>
      <c r="D1" s="41"/>
    </row>
    <row r="2" spans="1:17" ht="20.399999999999999" customHeight="1" x14ac:dyDescent="0.25">
      <c r="A2" s="42" t="s">
        <v>75</v>
      </c>
      <c r="B2" s="42"/>
      <c r="C2" s="42"/>
      <c r="D2" s="42"/>
    </row>
    <row r="3" spans="1:17" ht="20.399999999999999" customHeight="1" x14ac:dyDescent="0.25">
      <c r="A3" s="39" t="s">
        <v>2</v>
      </c>
      <c r="B3" s="40"/>
      <c r="C3" s="40"/>
      <c r="D3" s="40"/>
      <c r="L3" s="25">
        <v>1</v>
      </c>
      <c r="M3" s="25">
        <v>0.2</v>
      </c>
      <c r="N3" s="26"/>
    </row>
    <row r="4" spans="1:17" ht="85.2" customHeight="1" x14ac:dyDescent="0.25">
      <c r="A4" s="1" t="s">
        <v>3</v>
      </c>
      <c r="B4" s="1" t="s">
        <v>4</v>
      </c>
      <c r="C4" s="1" t="s">
        <v>5</v>
      </c>
      <c r="D4" s="1" t="s">
        <v>6</v>
      </c>
      <c r="E4" s="16" t="s">
        <v>157</v>
      </c>
      <c r="F4" s="16" t="s">
        <v>158</v>
      </c>
      <c r="G4" s="16" t="s">
        <v>159</v>
      </c>
      <c r="H4" s="16" t="s">
        <v>169</v>
      </c>
      <c r="I4" s="16" t="s">
        <v>160</v>
      </c>
      <c r="J4" s="16" t="s">
        <v>178</v>
      </c>
      <c r="K4" s="17" t="s">
        <v>162</v>
      </c>
      <c r="L4" s="16" t="s">
        <v>168</v>
      </c>
      <c r="M4" s="27" t="s">
        <v>179</v>
      </c>
      <c r="N4" s="27" t="s">
        <v>180</v>
      </c>
      <c r="O4" s="27" t="s">
        <v>181</v>
      </c>
      <c r="P4" s="27" t="s">
        <v>182</v>
      </c>
      <c r="Q4" s="28" t="s">
        <v>183</v>
      </c>
    </row>
    <row r="5" spans="1:17" ht="31.2" x14ac:dyDescent="0.25">
      <c r="A5" s="2">
        <v>1</v>
      </c>
      <c r="B5" s="3" t="s">
        <v>76</v>
      </c>
      <c r="C5" s="3" t="s">
        <v>77</v>
      </c>
      <c r="D5" s="3" t="s">
        <v>9</v>
      </c>
      <c r="E5" s="3">
        <f>[1]список!E9</f>
        <v>74</v>
      </c>
      <c r="F5" s="3">
        <f>[16]список!E9</f>
        <v>94</v>
      </c>
      <c r="G5" s="3">
        <f>[17]список!E9</f>
        <v>59</v>
      </c>
      <c r="H5" s="3">
        <f>[18]список!E9</f>
        <v>64</v>
      </c>
      <c r="I5" s="3">
        <f>[19]список!E9</f>
        <v>81</v>
      </c>
      <c r="J5" s="3">
        <f>[20]список!E9</f>
        <v>79</v>
      </c>
      <c r="K5" s="24">
        <f>AVERAGE(E5:J5)</f>
        <v>75.166666666666671</v>
      </c>
      <c r="L5" s="20">
        <f t="shared" ref="L5:L24" si="0">SQRT(_xlfn.VAR.S(E5:K5))</f>
        <v>11.480660066196419</v>
      </c>
      <c r="M5" s="29">
        <f t="shared" ref="M5" si="1">L5/K5*100</f>
        <v>15.273605409573948</v>
      </c>
      <c r="N5" s="29">
        <f>MAX($L$3*L5,$M$3*K5)</f>
        <v>15.033333333333335</v>
      </c>
      <c r="O5" s="30" t="str">
        <f>CONCATENATE("&gt;",TEXT(K5-N5,"0.0"))</f>
        <v>&gt;60.1</v>
      </c>
      <c r="P5" s="30" t="str">
        <f>CONCATENATE("&lt;",TEXT(K5+N5,"0.0"))</f>
        <v>&lt;90.2</v>
      </c>
      <c r="Q5" s="31">
        <f>AVERAGEIFS(E5:J5,E5:J5,O5,E5:J5,P5)</f>
        <v>74.5</v>
      </c>
    </row>
    <row r="6" spans="1:17" ht="31.2" x14ac:dyDescent="0.25">
      <c r="A6" s="2">
        <f>A5+1</f>
        <v>2</v>
      </c>
      <c r="B6" s="3" t="s">
        <v>78</v>
      </c>
      <c r="C6" s="3" t="s">
        <v>79</v>
      </c>
      <c r="D6" s="3" t="s">
        <v>58</v>
      </c>
      <c r="E6" s="3">
        <f>[1]список!E10</f>
        <v>80</v>
      </c>
      <c r="F6" s="3">
        <f>[16]список!E10</f>
        <v>94</v>
      </c>
      <c r="G6" s="3">
        <f>[17]список!E10</f>
        <v>54</v>
      </c>
      <c r="H6" s="3">
        <f>[18]список!E10</f>
        <v>76</v>
      </c>
      <c r="I6" s="3">
        <f>[19]список!E10</f>
        <v>52</v>
      </c>
      <c r="J6" s="3">
        <f>[20]список!E10</f>
        <v>97</v>
      </c>
      <c r="K6" s="24">
        <f t="shared" ref="K6:K24" si="2">AVERAGE(E6:J6)</f>
        <v>75.5</v>
      </c>
      <c r="L6" s="20">
        <f t="shared" si="0"/>
        <v>17.509521219420403</v>
      </c>
      <c r="M6" s="29">
        <f t="shared" ref="M6:M24" si="3">L6/K6*100</f>
        <v>23.19141883366941</v>
      </c>
      <c r="N6" s="29">
        <f t="shared" ref="N6:N24" si="4">MAX($L$3*L6,$M$3*K6)</f>
        <v>17.509521219420403</v>
      </c>
      <c r="O6" s="30" t="str">
        <f t="shared" ref="O6:O24" si="5">CONCATENATE("&gt;",TEXT(K6-N6,"0.0"))</f>
        <v>&gt;58.0</v>
      </c>
      <c r="P6" s="30" t="str">
        <f t="shared" ref="P6:P24" si="6">CONCATENATE("&lt;",TEXT(K6+N6,"0.0"))</f>
        <v>&lt;93.0</v>
      </c>
      <c r="Q6" s="31">
        <f t="shared" ref="Q6:Q24" si="7">AVERAGEIFS(E6:J6,E6:J6,O6,E6:J6,P6)</f>
        <v>78</v>
      </c>
    </row>
    <row r="7" spans="1:17" ht="46.8" x14ac:dyDescent="0.25">
      <c r="A7" s="2">
        <f t="shared" ref="A7:A29" si="8">A6+1</f>
        <v>3</v>
      </c>
      <c r="B7" s="4" t="s">
        <v>80</v>
      </c>
      <c r="C7" s="4" t="s">
        <v>81</v>
      </c>
      <c r="D7" s="4" t="s">
        <v>18</v>
      </c>
      <c r="E7" s="3">
        <f>[1]список!E11</f>
        <v>80</v>
      </c>
      <c r="F7" s="3">
        <f>[16]список!E11</f>
        <v>94</v>
      </c>
      <c r="G7" s="3">
        <f>[17]список!E11</f>
        <v>47</v>
      </c>
      <c r="H7" s="3">
        <f>[18]список!E11</f>
        <v>81</v>
      </c>
      <c r="I7" s="3">
        <f>[19]список!E11</f>
        <v>90</v>
      </c>
      <c r="J7" s="3">
        <f>[20]список!E11</f>
        <v>78</v>
      </c>
      <c r="K7" s="21">
        <f t="shared" si="2"/>
        <v>78.333333333333329</v>
      </c>
      <c r="L7" s="20">
        <f t="shared" si="0"/>
        <v>15.129074290546889</v>
      </c>
      <c r="M7" s="29">
        <f t="shared" si="3"/>
        <v>19.313711860272626</v>
      </c>
      <c r="N7" s="29">
        <f t="shared" si="4"/>
        <v>15.666666666666666</v>
      </c>
      <c r="O7" s="30" t="str">
        <f t="shared" si="5"/>
        <v>&gt;62.7</v>
      </c>
      <c r="P7" s="30" t="str">
        <f t="shared" si="6"/>
        <v>&lt;94.0</v>
      </c>
      <c r="Q7" s="31">
        <f t="shared" si="7"/>
        <v>82.25</v>
      </c>
    </row>
    <row r="8" spans="1:17" ht="34.799999999999997" customHeight="1" x14ac:dyDescent="0.25">
      <c r="A8" s="2">
        <f t="shared" si="8"/>
        <v>4</v>
      </c>
      <c r="B8" s="3" t="s">
        <v>82</v>
      </c>
      <c r="C8" s="3" t="s">
        <v>83</v>
      </c>
      <c r="D8" s="3" t="s">
        <v>36</v>
      </c>
      <c r="E8" s="3">
        <f>[1]список!E12</f>
        <v>80</v>
      </c>
      <c r="F8" s="3">
        <f>[16]список!E12</f>
        <v>84</v>
      </c>
      <c r="G8" s="3">
        <f>[17]список!E12</f>
        <v>54</v>
      </c>
      <c r="H8" s="3">
        <f>[18]список!E12</f>
        <v>58</v>
      </c>
      <c r="I8" s="3">
        <f>[19]список!E12</f>
        <v>74</v>
      </c>
      <c r="J8" s="3">
        <f>[20]список!E12</f>
        <v>76</v>
      </c>
      <c r="K8" s="24">
        <f t="shared" si="2"/>
        <v>71</v>
      </c>
      <c r="L8" s="20">
        <f t="shared" si="0"/>
        <v>11.120551545074852</v>
      </c>
      <c r="M8" s="29">
        <f t="shared" si="3"/>
        <v>15.662748655035003</v>
      </c>
      <c r="N8" s="29">
        <f t="shared" si="4"/>
        <v>14.200000000000001</v>
      </c>
      <c r="O8" s="30" t="str">
        <f t="shared" si="5"/>
        <v>&gt;56.8</v>
      </c>
      <c r="P8" s="30" t="str">
        <f t="shared" si="6"/>
        <v>&lt;85.2</v>
      </c>
      <c r="Q8" s="31">
        <f t="shared" si="7"/>
        <v>74.400000000000006</v>
      </c>
    </row>
    <row r="9" spans="1:17" ht="46.8" x14ac:dyDescent="0.25">
      <c r="A9" s="2">
        <f t="shared" si="8"/>
        <v>5</v>
      </c>
      <c r="B9" s="3" t="s">
        <v>84</v>
      </c>
      <c r="C9" s="3" t="s">
        <v>85</v>
      </c>
      <c r="D9" s="3" t="s">
        <v>86</v>
      </c>
      <c r="E9" s="3">
        <f>[1]список!E13</f>
        <v>72</v>
      </c>
      <c r="F9" s="3">
        <f>[16]список!E13</f>
        <v>76</v>
      </c>
      <c r="G9" s="3">
        <f>[17]список!E13</f>
        <v>42</v>
      </c>
      <c r="H9" s="3">
        <f>[18]список!E13</f>
        <v>59</v>
      </c>
      <c r="I9" s="3">
        <f>[19]список!E13</f>
        <v>57</v>
      </c>
      <c r="J9" s="3">
        <f>[20]список!E13</f>
        <v>50</v>
      </c>
      <c r="K9" s="20">
        <f t="shared" si="2"/>
        <v>59.333333333333336</v>
      </c>
      <c r="L9" s="20">
        <f t="shared" si="0"/>
        <v>11.770962388673093</v>
      </c>
      <c r="M9" s="29">
        <f t="shared" si="3"/>
        <v>19.838700655067008</v>
      </c>
      <c r="N9" s="29">
        <f t="shared" si="4"/>
        <v>11.866666666666667</v>
      </c>
      <c r="O9" s="30" t="str">
        <f t="shared" si="5"/>
        <v>&gt;47.5</v>
      </c>
      <c r="P9" s="30" t="str">
        <f t="shared" si="6"/>
        <v>&lt;71.2</v>
      </c>
      <c r="Q9" s="31">
        <f t="shared" si="7"/>
        <v>55.333333333333336</v>
      </c>
    </row>
    <row r="10" spans="1:17" ht="46.8" x14ac:dyDescent="0.25">
      <c r="A10" s="2">
        <f t="shared" si="8"/>
        <v>6</v>
      </c>
      <c r="B10" s="3" t="s">
        <v>87</v>
      </c>
      <c r="C10" s="3" t="s">
        <v>88</v>
      </c>
      <c r="D10" s="3" t="s">
        <v>42</v>
      </c>
      <c r="E10" s="3">
        <f>[1]список!E14</f>
        <v>78</v>
      </c>
      <c r="F10" s="3">
        <f>[16]список!E14</f>
        <v>90</v>
      </c>
      <c r="G10" s="3">
        <f>[17]список!E14</f>
        <v>42</v>
      </c>
      <c r="H10" s="3">
        <f>[18]список!E14</f>
        <v>54</v>
      </c>
      <c r="I10" s="3">
        <f>[19]список!E14</f>
        <v>76</v>
      </c>
      <c r="J10" s="3">
        <f>[20]список!E14</f>
        <v>46</v>
      </c>
      <c r="K10" s="20">
        <f t="shared" si="2"/>
        <v>64.333333333333329</v>
      </c>
      <c r="L10" s="20">
        <f t="shared" si="0"/>
        <v>17.904065335994392</v>
      </c>
      <c r="M10" s="29">
        <f t="shared" si="3"/>
        <v>27.830153372012013</v>
      </c>
      <c r="N10" s="29">
        <f t="shared" si="4"/>
        <v>17.904065335994392</v>
      </c>
      <c r="O10" s="30" t="str">
        <f t="shared" si="5"/>
        <v>&gt;46.4</v>
      </c>
      <c r="P10" s="30" t="str">
        <f t="shared" si="6"/>
        <v>&lt;82.2</v>
      </c>
      <c r="Q10" s="31">
        <f t="shared" si="7"/>
        <v>69.333333333333329</v>
      </c>
    </row>
    <row r="11" spans="1:17" ht="31.2" x14ac:dyDescent="0.25">
      <c r="A11" s="2">
        <f t="shared" si="8"/>
        <v>7</v>
      </c>
      <c r="B11" s="3" t="s">
        <v>89</v>
      </c>
      <c r="C11" s="3" t="s">
        <v>90</v>
      </c>
      <c r="D11" s="3" t="s">
        <v>9</v>
      </c>
      <c r="E11" s="3">
        <f>[1]список!E15</f>
        <v>82</v>
      </c>
      <c r="F11" s="3">
        <f>[16]список!E15</f>
        <v>96</v>
      </c>
      <c r="G11" s="3">
        <f>[17]список!E15</f>
        <v>53</v>
      </c>
      <c r="H11" s="3">
        <f>[18]список!E15</f>
        <v>54</v>
      </c>
      <c r="I11" s="3">
        <f>[19]список!E15</f>
        <v>58</v>
      </c>
      <c r="J11" s="3">
        <f>[20]список!E15</f>
        <v>58</v>
      </c>
      <c r="K11" s="20">
        <f t="shared" si="2"/>
        <v>66.833333333333329</v>
      </c>
      <c r="L11" s="20">
        <f t="shared" si="0"/>
        <v>16.293318330598687</v>
      </c>
      <c r="M11" s="29">
        <f t="shared" si="3"/>
        <v>24.379029921095295</v>
      </c>
      <c r="N11" s="29">
        <f t="shared" si="4"/>
        <v>16.293318330598687</v>
      </c>
      <c r="O11" s="30" t="str">
        <f t="shared" si="5"/>
        <v>&gt;50.5</v>
      </c>
      <c r="P11" s="30" t="str">
        <f t="shared" si="6"/>
        <v>&lt;83.1</v>
      </c>
      <c r="Q11" s="31">
        <f t="shared" si="7"/>
        <v>61</v>
      </c>
    </row>
    <row r="12" spans="1:17" ht="31.2" x14ac:dyDescent="0.25">
      <c r="A12" s="2">
        <f t="shared" si="8"/>
        <v>8</v>
      </c>
      <c r="B12" s="3" t="s">
        <v>91</v>
      </c>
      <c r="C12" s="3" t="s">
        <v>92</v>
      </c>
      <c r="D12" s="3" t="s">
        <v>25</v>
      </c>
      <c r="E12" s="3">
        <f>[1]список!E16</f>
        <v>65</v>
      </c>
      <c r="F12" s="3">
        <f>[16]список!E16</f>
        <v>86</v>
      </c>
      <c r="G12" s="3">
        <f>[17]список!E16</f>
        <v>41</v>
      </c>
      <c r="H12" s="3">
        <f>[18]список!E16</f>
        <v>66</v>
      </c>
      <c r="I12" s="3">
        <f>[19]список!E16</f>
        <v>37</v>
      </c>
      <c r="J12" s="3">
        <f>[20]список!E16</f>
        <v>40</v>
      </c>
      <c r="K12" s="20">
        <f t="shared" si="2"/>
        <v>55.833333333333336</v>
      </c>
      <c r="L12" s="20">
        <f t="shared" si="0"/>
        <v>17.901737966527776</v>
      </c>
      <c r="M12" s="29">
        <f t="shared" si="3"/>
        <v>32.062814268407955</v>
      </c>
      <c r="N12" s="29">
        <f t="shared" si="4"/>
        <v>17.901737966527776</v>
      </c>
      <c r="O12" s="30" t="str">
        <f t="shared" si="5"/>
        <v>&gt;37.9</v>
      </c>
      <c r="P12" s="30" t="str">
        <f t="shared" si="6"/>
        <v>&lt;73.7</v>
      </c>
      <c r="Q12" s="31">
        <f t="shared" si="7"/>
        <v>53</v>
      </c>
    </row>
    <row r="13" spans="1:17" ht="46.8" x14ac:dyDescent="0.25">
      <c r="A13" s="2">
        <f t="shared" si="8"/>
        <v>9</v>
      </c>
      <c r="B13" s="3" t="s">
        <v>93</v>
      </c>
      <c r="C13" s="3" t="s">
        <v>94</v>
      </c>
      <c r="D13" s="3" t="s">
        <v>95</v>
      </c>
      <c r="E13" s="3">
        <f>[1]список!E17</f>
        <v>82</v>
      </c>
      <c r="F13" s="3">
        <f>[16]список!E17</f>
        <v>92</v>
      </c>
      <c r="G13" s="3">
        <f>[17]список!E17</f>
        <v>54</v>
      </c>
      <c r="H13" s="3">
        <f>[18]список!E17</f>
        <v>68</v>
      </c>
      <c r="I13" s="3">
        <f>[19]список!E17</f>
        <v>73</v>
      </c>
      <c r="J13" s="3">
        <f>[20]список!E17</f>
        <v>51</v>
      </c>
      <c r="K13" s="20">
        <f t="shared" si="2"/>
        <v>70</v>
      </c>
      <c r="L13" s="20">
        <f t="shared" si="0"/>
        <v>14.479871085982314</v>
      </c>
      <c r="M13" s="29">
        <f t="shared" si="3"/>
        <v>20.685530122831878</v>
      </c>
      <c r="N13" s="29">
        <f t="shared" si="4"/>
        <v>14.479871085982314</v>
      </c>
      <c r="O13" s="30" t="str">
        <f t="shared" si="5"/>
        <v>&gt;55.5</v>
      </c>
      <c r="P13" s="30" t="str">
        <f t="shared" si="6"/>
        <v>&lt;84.5</v>
      </c>
      <c r="Q13" s="31">
        <f t="shared" si="7"/>
        <v>74.333333333333329</v>
      </c>
    </row>
    <row r="14" spans="1:17" ht="46.8" x14ac:dyDescent="0.25">
      <c r="A14" s="2">
        <f t="shared" si="8"/>
        <v>10</v>
      </c>
      <c r="B14" s="3" t="s">
        <v>96</v>
      </c>
      <c r="C14" s="3" t="s">
        <v>97</v>
      </c>
      <c r="D14" s="3" t="s">
        <v>98</v>
      </c>
      <c r="E14" s="3">
        <f>[1]список!E18</f>
        <v>81</v>
      </c>
      <c r="F14" s="3">
        <f>[16]список!E18</f>
        <v>94</v>
      </c>
      <c r="G14" s="3">
        <f>[17]список!E18</f>
        <v>53</v>
      </c>
      <c r="H14" s="3">
        <f>[18]список!E18</f>
        <v>58</v>
      </c>
      <c r="I14" s="3">
        <f>[19]список!E18</f>
        <v>64</v>
      </c>
      <c r="J14" s="3">
        <f>[20]список!E18</f>
        <v>5</v>
      </c>
      <c r="K14" s="20">
        <f t="shared" si="2"/>
        <v>59.166666666666664</v>
      </c>
      <c r="L14" s="20">
        <f t="shared" si="0"/>
        <v>27.948862032091551</v>
      </c>
      <c r="M14" s="29">
        <f t="shared" si="3"/>
        <v>47.237513293675867</v>
      </c>
      <c r="N14" s="29">
        <f t="shared" si="4"/>
        <v>27.948862032091551</v>
      </c>
      <c r="O14" s="30" t="str">
        <f t="shared" si="5"/>
        <v>&gt;31.2</v>
      </c>
      <c r="P14" s="30" t="str">
        <f t="shared" si="6"/>
        <v>&lt;87.1</v>
      </c>
      <c r="Q14" s="31">
        <f t="shared" si="7"/>
        <v>64</v>
      </c>
    </row>
    <row r="15" spans="1:17" ht="31.2" x14ac:dyDescent="0.25">
      <c r="A15" s="2">
        <f t="shared" si="8"/>
        <v>11</v>
      </c>
      <c r="B15" s="3" t="s">
        <v>99</v>
      </c>
      <c r="C15" s="3" t="s">
        <v>100</v>
      </c>
      <c r="D15" s="3" t="s">
        <v>15</v>
      </c>
      <c r="E15" s="3">
        <f>[1]список!E19</f>
        <v>86</v>
      </c>
      <c r="F15" s="3">
        <f>[16]список!E19</f>
        <v>92</v>
      </c>
      <c r="G15" s="3">
        <f>[17]список!E19</f>
        <v>52</v>
      </c>
      <c r="H15" s="3">
        <f>[18]список!E19</f>
        <v>56</v>
      </c>
      <c r="I15" s="3">
        <f>[19]список!E19</f>
        <v>74</v>
      </c>
      <c r="J15" s="3">
        <f>[20]список!E19</f>
        <v>29</v>
      </c>
      <c r="K15" s="20">
        <f t="shared" si="2"/>
        <v>64.833333333333329</v>
      </c>
      <c r="L15" s="20">
        <f t="shared" si="0"/>
        <v>21.590249857027793</v>
      </c>
      <c r="M15" s="29">
        <f t="shared" si="3"/>
        <v>33.30115659181665</v>
      </c>
      <c r="N15" s="29">
        <f t="shared" si="4"/>
        <v>21.590249857027793</v>
      </c>
      <c r="O15" s="30" t="str">
        <f t="shared" si="5"/>
        <v>&gt;43.2</v>
      </c>
      <c r="P15" s="30" t="str">
        <f t="shared" si="6"/>
        <v>&lt;86.4</v>
      </c>
      <c r="Q15" s="31">
        <f t="shared" si="7"/>
        <v>67</v>
      </c>
    </row>
    <row r="16" spans="1:17" ht="31.2" x14ac:dyDescent="0.25">
      <c r="A16" s="2">
        <f t="shared" si="8"/>
        <v>12</v>
      </c>
      <c r="B16" s="3" t="s">
        <v>101</v>
      </c>
      <c r="C16" s="3" t="s">
        <v>102</v>
      </c>
      <c r="D16" s="3" t="s">
        <v>95</v>
      </c>
      <c r="E16" s="3">
        <f>[1]список!E20</f>
        <v>82</v>
      </c>
      <c r="F16" s="3">
        <f>[16]список!E20</f>
        <v>68</v>
      </c>
      <c r="G16" s="3">
        <f>[17]список!E20</f>
        <v>51</v>
      </c>
      <c r="H16" s="3">
        <f>[18]список!E20</f>
        <v>77</v>
      </c>
      <c r="I16" s="3">
        <f>[19]список!E20</f>
        <v>41</v>
      </c>
      <c r="J16" s="3">
        <f>[20]список!E20</f>
        <v>40</v>
      </c>
      <c r="K16" s="20">
        <f t="shared" si="2"/>
        <v>59.833333333333336</v>
      </c>
      <c r="L16" s="20">
        <f t="shared" si="0"/>
        <v>16.727389382553273</v>
      </c>
      <c r="M16" s="29">
        <f t="shared" si="3"/>
        <v>27.956639636579283</v>
      </c>
      <c r="N16" s="29">
        <f t="shared" si="4"/>
        <v>16.727389382553273</v>
      </c>
      <c r="O16" s="30" t="str">
        <f t="shared" si="5"/>
        <v>&gt;43.1</v>
      </c>
      <c r="P16" s="30" t="str">
        <f t="shared" si="6"/>
        <v>&lt;76.6</v>
      </c>
      <c r="Q16" s="31">
        <f t="shared" si="7"/>
        <v>59.5</v>
      </c>
    </row>
    <row r="17" spans="1:17" ht="46.8" x14ac:dyDescent="0.25">
      <c r="A17" s="2">
        <f t="shared" si="8"/>
        <v>13</v>
      </c>
      <c r="B17" s="3" t="s">
        <v>103</v>
      </c>
      <c r="C17" s="3" t="s">
        <v>104</v>
      </c>
      <c r="D17" s="3" t="s">
        <v>25</v>
      </c>
      <c r="E17" s="3">
        <f>[1]список!E21</f>
        <v>71</v>
      </c>
      <c r="F17" s="3">
        <f>[16]список!E21</f>
        <v>82</v>
      </c>
      <c r="G17" s="3">
        <f>[17]список!E21</f>
        <v>52</v>
      </c>
      <c r="H17" s="3">
        <f>[18]список!E21</f>
        <v>37</v>
      </c>
      <c r="I17" s="3">
        <f>[19]список!E21</f>
        <v>74</v>
      </c>
      <c r="J17" s="3">
        <f>[20]список!E21</f>
        <v>20</v>
      </c>
      <c r="K17" s="20">
        <f t="shared" si="2"/>
        <v>56</v>
      </c>
      <c r="L17" s="20">
        <f t="shared" si="0"/>
        <v>21.977260975835911</v>
      </c>
      <c r="M17" s="29">
        <f t="shared" si="3"/>
        <v>39.245108885421267</v>
      </c>
      <c r="N17" s="29">
        <f t="shared" si="4"/>
        <v>21.977260975835911</v>
      </c>
      <c r="O17" s="30" t="str">
        <f t="shared" si="5"/>
        <v>&gt;34.0</v>
      </c>
      <c r="P17" s="30" t="str">
        <f t="shared" si="6"/>
        <v>&lt;78.0</v>
      </c>
      <c r="Q17" s="31">
        <f t="shared" si="7"/>
        <v>58.5</v>
      </c>
    </row>
    <row r="18" spans="1:17" ht="31.2" x14ac:dyDescent="0.25">
      <c r="A18" s="2">
        <f t="shared" si="8"/>
        <v>14</v>
      </c>
      <c r="B18" s="3" t="s">
        <v>105</v>
      </c>
      <c r="C18" s="3" t="s">
        <v>106</v>
      </c>
      <c r="D18" s="3" t="s">
        <v>107</v>
      </c>
      <c r="E18" s="3">
        <f>[1]список!E22</f>
        <v>82</v>
      </c>
      <c r="F18" s="3">
        <f>[16]список!E22</f>
        <v>72</v>
      </c>
      <c r="G18" s="3">
        <f>[17]список!E22</f>
        <v>46</v>
      </c>
      <c r="H18" s="3">
        <f>[18]список!E22</f>
        <v>44</v>
      </c>
      <c r="I18" s="3">
        <f>[19]список!E22</f>
        <v>48</v>
      </c>
      <c r="J18" s="3">
        <f>[20]список!E22</f>
        <v>19</v>
      </c>
      <c r="K18" s="20">
        <f t="shared" si="2"/>
        <v>51.833333333333336</v>
      </c>
      <c r="L18" s="20">
        <f t="shared" si="0"/>
        <v>20.432136995973359</v>
      </c>
      <c r="M18" s="29">
        <f t="shared" si="3"/>
        <v>39.418913818598114</v>
      </c>
      <c r="N18" s="29">
        <f t="shared" si="4"/>
        <v>20.432136995973359</v>
      </c>
      <c r="O18" s="30" t="str">
        <f t="shared" si="5"/>
        <v>&gt;31.4</v>
      </c>
      <c r="P18" s="30" t="str">
        <f t="shared" si="6"/>
        <v>&lt;72.3</v>
      </c>
      <c r="Q18" s="31">
        <f t="shared" si="7"/>
        <v>52.5</v>
      </c>
    </row>
    <row r="19" spans="1:17" ht="15.6" x14ac:dyDescent="0.25">
      <c r="A19" s="2">
        <f t="shared" si="8"/>
        <v>15</v>
      </c>
      <c r="B19" s="3" t="s">
        <v>108</v>
      </c>
      <c r="C19" s="3" t="s">
        <v>109</v>
      </c>
      <c r="D19" s="3" t="s">
        <v>25</v>
      </c>
      <c r="E19" s="3">
        <f>[1]список!E23</f>
        <v>82</v>
      </c>
      <c r="F19" s="3">
        <f>[16]список!E23</f>
        <v>96</v>
      </c>
      <c r="G19" s="3">
        <f>[17]список!E23</f>
        <v>47</v>
      </c>
      <c r="H19" s="3">
        <f>[18]список!E23</f>
        <v>68</v>
      </c>
      <c r="I19" s="3">
        <f>[19]список!E23</f>
        <v>60</v>
      </c>
      <c r="J19" s="3">
        <f>[20]список!E23</f>
        <v>34</v>
      </c>
      <c r="K19" s="20">
        <f t="shared" si="2"/>
        <v>64.5</v>
      </c>
      <c r="L19" s="20">
        <f t="shared" si="0"/>
        <v>20.686146733180315</v>
      </c>
      <c r="M19" s="29">
        <f t="shared" si="3"/>
        <v>32.07154532276018</v>
      </c>
      <c r="N19" s="29">
        <f t="shared" si="4"/>
        <v>20.686146733180315</v>
      </c>
      <c r="O19" s="30" t="str">
        <f t="shared" si="5"/>
        <v>&gt;43.8</v>
      </c>
      <c r="P19" s="30" t="str">
        <f t="shared" si="6"/>
        <v>&lt;85.2</v>
      </c>
      <c r="Q19" s="31">
        <f t="shared" si="7"/>
        <v>64.25</v>
      </c>
    </row>
    <row r="20" spans="1:17" ht="31.2" x14ac:dyDescent="0.25">
      <c r="A20" s="2">
        <f t="shared" si="8"/>
        <v>16</v>
      </c>
      <c r="B20" s="3" t="s">
        <v>110</v>
      </c>
      <c r="C20" s="3" t="s">
        <v>111</v>
      </c>
      <c r="D20" s="3" t="s">
        <v>112</v>
      </c>
      <c r="E20" s="3">
        <f>[1]список!E24</f>
        <v>74</v>
      </c>
      <c r="F20" s="3">
        <f>[16]список!E24</f>
        <v>78</v>
      </c>
      <c r="G20" s="3">
        <f>[17]список!E24</f>
        <v>47</v>
      </c>
      <c r="H20" s="3">
        <f>[18]список!E24</f>
        <v>55</v>
      </c>
      <c r="I20" s="3">
        <f>[19]список!E24</f>
        <v>35</v>
      </c>
      <c r="J20" s="3">
        <f>[20]список!E24</f>
        <v>11</v>
      </c>
      <c r="K20" s="20">
        <f t="shared" si="2"/>
        <v>50</v>
      </c>
      <c r="L20" s="20">
        <f t="shared" si="0"/>
        <v>22.876479915697988</v>
      </c>
      <c r="M20" s="29">
        <f t="shared" si="3"/>
        <v>45.752959831395977</v>
      </c>
      <c r="N20" s="29">
        <f t="shared" si="4"/>
        <v>22.876479915697988</v>
      </c>
      <c r="O20" s="30" t="str">
        <f t="shared" si="5"/>
        <v>&gt;27.1</v>
      </c>
      <c r="P20" s="30" t="str">
        <f t="shared" si="6"/>
        <v>&lt;72.9</v>
      </c>
      <c r="Q20" s="31">
        <f t="shared" si="7"/>
        <v>45.666666666666664</v>
      </c>
    </row>
    <row r="21" spans="1:17" ht="31.2" x14ac:dyDescent="0.25">
      <c r="A21" s="2">
        <f t="shared" si="8"/>
        <v>17</v>
      </c>
      <c r="B21" s="3" t="s">
        <v>113</v>
      </c>
      <c r="C21" s="2" t="s">
        <v>114</v>
      </c>
      <c r="D21" s="3" t="s">
        <v>115</v>
      </c>
      <c r="E21" s="3">
        <f>[1]список!E25</f>
        <v>64</v>
      </c>
      <c r="F21" s="3">
        <f>[16]список!E25</f>
        <v>90</v>
      </c>
      <c r="G21" s="3">
        <f>[17]список!E25</f>
        <v>49</v>
      </c>
      <c r="H21" s="3">
        <f>[18]список!E25</f>
        <v>75</v>
      </c>
      <c r="I21" s="3">
        <f>[19]список!E25</f>
        <v>44</v>
      </c>
      <c r="J21" s="3">
        <f>[20]список!E25</f>
        <v>23</v>
      </c>
      <c r="K21" s="20">
        <f t="shared" si="2"/>
        <v>57.5</v>
      </c>
      <c r="L21" s="20">
        <f t="shared" si="0"/>
        <v>21.792582836062977</v>
      </c>
      <c r="M21" s="29">
        <f t="shared" si="3"/>
        <v>37.900144062718219</v>
      </c>
      <c r="N21" s="29">
        <f t="shared" si="4"/>
        <v>21.792582836062977</v>
      </c>
      <c r="O21" s="30" t="str">
        <f t="shared" si="5"/>
        <v>&gt;35.7</v>
      </c>
      <c r="P21" s="30" t="str">
        <f t="shared" si="6"/>
        <v>&lt;79.3</v>
      </c>
      <c r="Q21" s="31">
        <f t="shared" si="7"/>
        <v>58</v>
      </c>
    </row>
    <row r="22" spans="1:17" ht="31.2" x14ac:dyDescent="0.25">
      <c r="A22" s="2">
        <f t="shared" si="8"/>
        <v>18</v>
      </c>
      <c r="B22" s="3" t="s">
        <v>116</v>
      </c>
      <c r="C22" s="3" t="s">
        <v>117</v>
      </c>
      <c r="D22" s="3" t="s">
        <v>118</v>
      </c>
      <c r="E22" s="3">
        <f>[1]список!E26</f>
        <v>82</v>
      </c>
      <c r="F22" s="3">
        <f>[16]список!E26</f>
        <v>86</v>
      </c>
      <c r="G22" s="3">
        <f>[17]список!E26</f>
        <v>51</v>
      </c>
      <c r="H22" s="3">
        <f>[18]список!E26</f>
        <v>44</v>
      </c>
      <c r="I22" s="3">
        <f>[19]список!E26</f>
        <v>20</v>
      </c>
      <c r="J22" s="3">
        <f>[20]список!E26</f>
        <v>11</v>
      </c>
      <c r="K22" s="20">
        <f t="shared" si="2"/>
        <v>49</v>
      </c>
      <c r="L22" s="20">
        <f t="shared" si="0"/>
        <v>28.201654797783291</v>
      </c>
      <c r="M22" s="29">
        <f t="shared" si="3"/>
        <v>57.554397546496517</v>
      </c>
      <c r="N22" s="29">
        <f t="shared" si="4"/>
        <v>28.201654797783291</v>
      </c>
      <c r="O22" s="30" t="str">
        <f t="shared" si="5"/>
        <v>&gt;20.8</v>
      </c>
      <c r="P22" s="30" t="str">
        <f t="shared" si="6"/>
        <v>&lt;77.2</v>
      </c>
      <c r="Q22" s="31">
        <f t="shared" si="7"/>
        <v>47.5</v>
      </c>
    </row>
    <row r="23" spans="1:17" ht="62.4" x14ac:dyDescent="0.25">
      <c r="A23" s="2">
        <f t="shared" si="8"/>
        <v>19</v>
      </c>
      <c r="B23" s="4" t="s">
        <v>119</v>
      </c>
      <c r="C23" s="4" t="s">
        <v>120</v>
      </c>
      <c r="D23" s="4" t="s">
        <v>9</v>
      </c>
      <c r="E23" s="3">
        <f>[1]список!E27</f>
        <v>86</v>
      </c>
      <c r="F23" s="3">
        <f>[16]список!E27</f>
        <v>92</v>
      </c>
      <c r="G23" s="3">
        <f>[17]список!E27</f>
        <v>48</v>
      </c>
      <c r="H23" s="3">
        <f>[18]список!E27</f>
        <v>86</v>
      </c>
      <c r="I23" s="3">
        <f>[19]список!E27</f>
        <v>78</v>
      </c>
      <c r="J23" s="3">
        <f>[20]список!E27</f>
        <v>87</v>
      </c>
      <c r="K23" s="21">
        <f t="shared" si="2"/>
        <v>79.5</v>
      </c>
      <c r="L23" s="20">
        <f t="shared" si="0"/>
        <v>14.67140075112121</v>
      </c>
      <c r="M23" s="29">
        <f t="shared" si="3"/>
        <v>18.454592139775105</v>
      </c>
      <c r="N23" s="29">
        <f t="shared" si="4"/>
        <v>15.9</v>
      </c>
      <c r="O23" s="30" t="str">
        <f t="shared" si="5"/>
        <v>&gt;63.6</v>
      </c>
      <c r="P23" s="30" t="str">
        <f t="shared" si="6"/>
        <v>&lt;95.4</v>
      </c>
      <c r="Q23" s="33">
        <f t="shared" si="7"/>
        <v>85.8</v>
      </c>
    </row>
    <row r="24" spans="1:17" ht="62.4" x14ac:dyDescent="0.25">
      <c r="A24" s="2">
        <f t="shared" si="8"/>
        <v>20</v>
      </c>
      <c r="B24" s="3" t="s">
        <v>121</v>
      </c>
      <c r="C24" s="3" t="s">
        <v>122</v>
      </c>
      <c r="D24" s="3" t="s">
        <v>15</v>
      </c>
      <c r="E24" s="3">
        <f>[1]список!E28</f>
        <v>94</v>
      </c>
      <c r="F24" s="3">
        <f>[16]список!E28</f>
        <v>100</v>
      </c>
      <c r="G24" s="3">
        <f>[17]список!E28</f>
        <v>50</v>
      </c>
      <c r="H24" s="3">
        <f>[18]список!E28</f>
        <v>76</v>
      </c>
      <c r="I24" s="3">
        <f>[19]список!E28</f>
        <v>78</v>
      </c>
      <c r="J24" s="3">
        <f>[20]список!E28</f>
        <v>41</v>
      </c>
      <c r="K24" s="24">
        <f t="shared" si="2"/>
        <v>73.166666666666671</v>
      </c>
      <c r="L24" s="20">
        <f t="shared" si="0"/>
        <v>21.43530317542124</v>
      </c>
      <c r="M24" s="29">
        <f t="shared" si="3"/>
        <v>29.296541925404878</v>
      </c>
      <c r="N24" s="29">
        <f t="shared" si="4"/>
        <v>21.43530317542124</v>
      </c>
      <c r="O24" s="30" t="str">
        <f t="shared" si="5"/>
        <v>&gt;51.7</v>
      </c>
      <c r="P24" s="30" t="str">
        <f t="shared" si="6"/>
        <v>&lt;94.6</v>
      </c>
      <c r="Q24" s="31">
        <f t="shared" si="7"/>
        <v>82.666666666666671</v>
      </c>
    </row>
    <row r="25" spans="1:17" ht="15.6" hidden="1" x14ac:dyDescent="0.25">
      <c r="A25" s="2">
        <f t="shared" si="8"/>
        <v>21</v>
      </c>
      <c r="B25" s="2"/>
      <c r="C25" s="2"/>
      <c r="D25" s="2"/>
      <c r="K25" s="20" t="e">
        <f t="shared" ref="K25:K31" si="9">AVERAGE(E25:I25)</f>
        <v>#DIV/0!</v>
      </c>
    </row>
    <row r="26" spans="1:17" ht="15.6" hidden="1" x14ac:dyDescent="0.25">
      <c r="A26" s="2">
        <f t="shared" si="8"/>
        <v>22</v>
      </c>
      <c r="B26" s="2"/>
      <c r="C26" s="2"/>
      <c r="D26" s="2"/>
      <c r="K26" s="20" t="e">
        <f t="shared" si="9"/>
        <v>#DIV/0!</v>
      </c>
    </row>
    <row r="27" spans="1:17" ht="15.6" hidden="1" x14ac:dyDescent="0.25">
      <c r="A27" s="2">
        <f t="shared" si="8"/>
        <v>23</v>
      </c>
      <c r="B27" s="2"/>
      <c r="C27" s="2"/>
      <c r="D27" s="2"/>
      <c r="K27" s="20" t="e">
        <f t="shared" si="9"/>
        <v>#DIV/0!</v>
      </c>
    </row>
    <row r="28" spans="1:17" ht="15.6" hidden="1" x14ac:dyDescent="0.25">
      <c r="A28" s="2">
        <f t="shared" si="8"/>
        <v>24</v>
      </c>
      <c r="B28" s="2"/>
      <c r="C28" s="2"/>
      <c r="D28" s="2"/>
      <c r="K28" s="20" t="e">
        <f t="shared" si="9"/>
        <v>#DIV/0!</v>
      </c>
    </row>
    <row r="29" spans="1:17" ht="15.6" hidden="1" x14ac:dyDescent="0.25">
      <c r="A29" s="2">
        <f t="shared" si="8"/>
        <v>25</v>
      </c>
      <c r="B29" s="2"/>
      <c r="C29" s="2"/>
      <c r="D29" s="2"/>
      <c r="K29" s="20" t="e">
        <f t="shared" si="9"/>
        <v>#DIV/0!</v>
      </c>
    </row>
    <row r="30" spans="1:17" ht="15.6" hidden="1" x14ac:dyDescent="0.25">
      <c r="A30" s="2"/>
      <c r="B30" s="2"/>
      <c r="C30" s="2"/>
      <c r="D30" s="2"/>
      <c r="K30" s="20" t="e">
        <f t="shared" si="9"/>
        <v>#DIV/0!</v>
      </c>
    </row>
    <row r="31" spans="1:17" ht="15.6" hidden="1" x14ac:dyDescent="0.25">
      <c r="A31" s="2"/>
      <c r="B31" s="2"/>
      <c r="C31" s="2"/>
      <c r="D31" s="2"/>
      <c r="K31" s="20" t="e">
        <f t="shared" si="9"/>
        <v>#DIV/0!</v>
      </c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opLeftCell="C1" workbookViewId="0">
      <selection activeCell="F42" sqref="F42"/>
    </sheetView>
  </sheetViews>
  <sheetFormatPr defaultRowHeight="14.4" x14ac:dyDescent="0.3"/>
  <cols>
    <col min="1" max="1" width="4.33203125" style="5" customWidth="1"/>
    <col min="2" max="2" width="43" style="5" customWidth="1"/>
    <col min="3" max="3" width="47.6640625" style="5" customWidth="1"/>
    <col min="4" max="4" width="26.5546875" style="5" customWidth="1"/>
    <col min="5" max="5" width="4.44140625" style="5" customWidth="1"/>
    <col min="6" max="6" width="5.77734375" style="5" customWidth="1"/>
    <col min="7" max="7" width="6.109375" style="5" customWidth="1"/>
    <col min="8" max="9" width="5.44140625" style="5" customWidth="1"/>
    <col min="10" max="10" width="6" style="5" customWidth="1"/>
    <col min="11" max="11" width="6.77734375" style="5" customWidth="1"/>
    <col min="12" max="16384" width="8.88671875" style="5"/>
  </cols>
  <sheetData>
    <row r="1" spans="1:15" ht="21" customHeight="1" x14ac:dyDescent="0.3">
      <c r="A1" s="43" t="s">
        <v>0</v>
      </c>
      <c r="B1" s="44"/>
      <c r="C1" s="44"/>
      <c r="D1" s="44"/>
    </row>
    <row r="2" spans="1:15" ht="19.95" customHeight="1" x14ac:dyDescent="0.3">
      <c r="A2" s="45" t="s">
        <v>123</v>
      </c>
      <c r="B2" s="46"/>
      <c r="C2" s="46"/>
      <c r="D2" s="46"/>
    </row>
    <row r="3" spans="1:15" ht="19.95" customHeight="1" x14ac:dyDescent="0.3">
      <c r="A3" s="47" t="s">
        <v>2</v>
      </c>
      <c r="B3" s="48"/>
      <c r="C3" s="48"/>
      <c r="D3" s="48"/>
      <c r="J3" s="25">
        <v>1</v>
      </c>
      <c r="K3" s="25">
        <v>0.2</v>
      </c>
      <c r="L3" s="26"/>
      <c r="M3"/>
      <c r="N3"/>
      <c r="O3"/>
    </row>
    <row r="4" spans="1:15" ht="81" customHeight="1" x14ac:dyDescent="0.3">
      <c r="A4" s="9" t="s">
        <v>3</v>
      </c>
      <c r="B4" s="9" t="s">
        <v>4</v>
      </c>
      <c r="C4" s="9" t="s">
        <v>5</v>
      </c>
      <c r="D4" s="9" t="s">
        <v>6</v>
      </c>
      <c r="E4" s="16" t="s">
        <v>157</v>
      </c>
      <c r="F4" s="16" t="s">
        <v>158</v>
      </c>
      <c r="G4" s="16" t="s">
        <v>159</v>
      </c>
      <c r="H4" s="16" t="s">
        <v>160</v>
      </c>
      <c r="I4" s="17" t="s">
        <v>162</v>
      </c>
      <c r="J4" s="16" t="s">
        <v>168</v>
      </c>
      <c r="K4" s="27" t="s">
        <v>179</v>
      </c>
      <c r="L4" s="27" t="s">
        <v>180</v>
      </c>
      <c r="M4" s="27" t="s">
        <v>181</v>
      </c>
      <c r="N4" s="27" t="s">
        <v>182</v>
      </c>
      <c r="O4" s="28" t="s">
        <v>183</v>
      </c>
    </row>
    <row r="5" spans="1:15" ht="31.2" x14ac:dyDescent="0.3">
      <c r="A5" s="6">
        <v>1</v>
      </c>
      <c r="B5" s="7" t="s">
        <v>124</v>
      </c>
      <c r="C5" s="7" t="s">
        <v>125</v>
      </c>
      <c r="D5" s="7" t="s">
        <v>18</v>
      </c>
      <c r="E5" s="3">
        <f>[21]список!E9</f>
        <v>56</v>
      </c>
      <c r="F5" s="3">
        <f>[22]список!E9</f>
        <v>50</v>
      </c>
      <c r="G5" s="3">
        <f>[23]список!E9</f>
        <v>62</v>
      </c>
      <c r="H5" s="3">
        <f>[24]список!E9</f>
        <v>75</v>
      </c>
      <c r="I5" s="20">
        <f>AVERAGE(E5:H5)</f>
        <v>60.75</v>
      </c>
      <c r="J5" s="20">
        <f>SQRT(_xlfn.VAR.S(E5:I5))</f>
        <v>9.2567542907868088</v>
      </c>
      <c r="K5" s="29">
        <f t="shared" ref="K5" si="0">J5/I5*100</f>
        <v>15.237455622694334</v>
      </c>
      <c r="L5" s="29">
        <f>MAX($J$3*J5,$K$3*I5)</f>
        <v>12.15</v>
      </c>
      <c r="M5" s="30" t="str">
        <f>CONCATENATE("&gt;",TEXT(I5-L5,"0.0"))</f>
        <v>&gt;48.6</v>
      </c>
      <c r="N5" s="30" t="str">
        <f>CONCATENATE("&lt;",TEXT(I5+L5,"0.0"))</f>
        <v>&lt;72.9</v>
      </c>
      <c r="O5" s="31">
        <f>AVERAGEIFS(E5:H5,E5:H5,M5,E5:H5,N5)</f>
        <v>56</v>
      </c>
    </row>
    <row r="6" spans="1:15" ht="15.6" hidden="1" x14ac:dyDescent="0.3">
      <c r="A6" s="6">
        <f>A5+1</f>
        <v>2</v>
      </c>
      <c r="B6" s="7"/>
      <c r="C6" s="7"/>
      <c r="D6" s="7"/>
    </row>
    <row r="7" spans="1:15" ht="15.6" hidden="1" x14ac:dyDescent="0.3">
      <c r="A7" s="6">
        <f t="shared" ref="A7:A34" si="1">A6+1</f>
        <v>3</v>
      </c>
      <c r="B7" s="8"/>
      <c r="C7" s="8"/>
      <c r="D7" s="8"/>
    </row>
    <row r="8" spans="1:15" ht="15.6" hidden="1" x14ac:dyDescent="0.3">
      <c r="A8" s="6">
        <f t="shared" si="1"/>
        <v>4</v>
      </c>
      <c r="B8" s="8"/>
      <c r="C8" s="8"/>
      <c r="D8" s="8"/>
    </row>
    <row r="9" spans="1:15" ht="15.6" hidden="1" x14ac:dyDescent="0.3">
      <c r="A9" s="6">
        <f t="shared" si="1"/>
        <v>5</v>
      </c>
      <c r="B9" s="8"/>
      <c r="C9" s="8"/>
      <c r="D9" s="8"/>
    </row>
    <row r="10" spans="1:15" ht="15.6" hidden="1" x14ac:dyDescent="0.3">
      <c r="A10" s="6">
        <f t="shared" si="1"/>
        <v>6</v>
      </c>
      <c r="B10" s="8"/>
      <c r="C10" s="8"/>
      <c r="D10" s="8"/>
    </row>
    <row r="11" spans="1:15" ht="15.6" hidden="1" x14ac:dyDescent="0.3">
      <c r="A11" s="6">
        <f t="shared" si="1"/>
        <v>7</v>
      </c>
      <c r="B11" s="8"/>
      <c r="C11" s="8"/>
      <c r="D11" s="8"/>
    </row>
    <row r="12" spans="1:15" ht="15.6" hidden="1" x14ac:dyDescent="0.3">
      <c r="A12" s="6">
        <f t="shared" si="1"/>
        <v>8</v>
      </c>
      <c r="B12" s="8"/>
      <c r="C12" s="8"/>
      <c r="D12" s="8"/>
    </row>
    <row r="13" spans="1:15" ht="15.6" hidden="1" x14ac:dyDescent="0.3">
      <c r="A13" s="6">
        <f t="shared" si="1"/>
        <v>9</v>
      </c>
      <c r="B13" s="7"/>
      <c r="C13" s="7"/>
      <c r="D13" s="7"/>
    </row>
    <row r="14" spans="1:15" ht="15.6" hidden="1" x14ac:dyDescent="0.3">
      <c r="A14" s="6">
        <f t="shared" si="1"/>
        <v>10</v>
      </c>
      <c r="B14" s="7"/>
      <c r="C14" s="7"/>
      <c r="D14" s="7"/>
    </row>
    <row r="15" spans="1:15" ht="15.6" hidden="1" x14ac:dyDescent="0.3">
      <c r="A15" s="6">
        <f t="shared" si="1"/>
        <v>11</v>
      </c>
      <c r="B15" s="8"/>
      <c r="C15" s="8"/>
      <c r="D15" s="8"/>
    </row>
    <row r="16" spans="1:15" ht="15.6" hidden="1" x14ac:dyDescent="0.3">
      <c r="A16" s="6">
        <f t="shared" si="1"/>
        <v>12</v>
      </c>
      <c r="B16" s="8"/>
      <c r="C16" s="8"/>
      <c r="D16" s="8"/>
    </row>
    <row r="17" spans="1:4" ht="15.6" hidden="1" x14ac:dyDescent="0.3">
      <c r="A17" s="6">
        <f t="shared" si="1"/>
        <v>13</v>
      </c>
      <c r="B17" s="8"/>
      <c r="C17" s="8"/>
      <c r="D17" s="8"/>
    </row>
    <row r="18" spans="1:4" ht="15.6" hidden="1" x14ac:dyDescent="0.3">
      <c r="A18" s="6">
        <f t="shared" si="1"/>
        <v>14</v>
      </c>
      <c r="B18" s="8"/>
      <c r="C18" s="8"/>
      <c r="D18" s="8"/>
    </row>
    <row r="19" spans="1:4" ht="15.6" hidden="1" x14ac:dyDescent="0.3">
      <c r="A19" s="6">
        <f t="shared" si="1"/>
        <v>15</v>
      </c>
      <c r="B19" s="8"/>
      <c r="C19" s="8"/>
      <c r="D19" s="8"/>
    </row>
    <row r="20" spans="1:4" ht="15.6" hidden="1" x14ac:dyDescent="0.3">
      <c r="A20" s="6">
        <f t="shared" si="1"/>
        <v>16</v>
      </c>
      <c r="B20" s="8"/>
      <c r="C20" s="8"/>
      <c r="D20" s="8"/>
    </row>
    <row r="21" spans="1:4" ht="15.6" hidden="1" x14ac:dyDescent="0.3">
      <c r="A21" s="6">
        <f t="shared" si="1"/>
        <v>17</v>
      </c>
      <c r="B21" s="8"/>
      <c r="C21" s="8"/>
      <c r="D21" s="8"/>
    </row>
    <row r="22" spans="1:4" ht="15.6" hidden="1" x14ac:dyDescent="0.3">
      <c r="A22" s="6">
        <f t="shared" si="1"/>
        <v>18</v>
      </c>
      <c r="B22" s="8"/>
      <c r="C22" s="8"/>
      <c r="D22" s="8"/>
    </row>
    <row r="23" spans="1:4" ht="15.6" hidden="1" x14ac:dyDescent="0.3">
      <c r="A23" s="6">
        <f t="shared" si="1"/>
        <v>19</v>
      </c>
      <c r="B23" s="8"/>
      <c r="C23" s="8"/>
      <c r="D23" s="8"/>
    </row>
    <row r="24" spans="1:4" ht="15.6" hidden="1" x14ac:dyDescent="0.3">
      <c r="A24" s="6">
        <f t="shared" si="1"/>
        <v>20</v>
      </c>
      <c r="B24" s="8"/>
      <c r="C24" s="8"/>
      <c r="D24" s="8"/>
    </row>
    <row r="25" spans="1:4" ht="15.6" hidden="1" x14ac:dyDescent="0.3">
      <c r="A25" s="6">
        <f t="shared" si="1"/>
        <v>21</v>
      </c>
      <c r="B25" s="8"/>
      <c r="C25" s="8"/>
      <c r="D25" s="8"/>
    </row>
    <row r="26" spans="1:4" ht="15.6" hidden="1" x14ac:dyDescent="0.3">
      <c r="A26" s="6">
        <f t="shared" si="1"/>
        <v>22</v>
      </c>
      <c r="B26" s="8"/>
      <c r="C26" s="8"/>
      <c r="D26" s="8"/>
    </row>
    <row r="27" spans="1:4" ht="15.6" hidden="1" x14ac:dyDescent="0.3">
      <c r="A27" s="6">
        <f t="shared" si="1"/>
        <v>23</v>
      </c>
      <c r="B27" s="8"/>
      <c r="C27" s="8"/>
      <c r="D27" s="8"/>
    </row>
    <row r="28" spans="1:4" ht="15.6" hidden="1" x14ac:dyDescent="0.3">
      <c r="A28" s="6">
        <f t="shared" si="1"/>
        <v>24</v>
      </c>
      <c r="B28" s="8"/>
      <c r="C28" s="8"/>
      <c r="D28" s="8"/>
    </row>
    <row r="29" spans="1:4" ht="15.6" hidden="1" x14ac:dyDescent="0.3">
      <c r="A29" s="6">
        <f t="shared" si="1"/>
        <v>25</v>
      </c>
      <c r="B29" s="8"/>
      <c r="C29" s="8"/>
      <c r="D29" s="8"/>
    </row>
    <row r="30" spans="1:4" ht="15.6" hidden="1" x14ac:dyDescent="0.3">
      <c r="A30" s="6">
        <f t="shared" si="1"/>
        <v>26</v>
      </c>
      <c r="B30" s="7"/>
      <c r="C30" s="7"/>
      <c r="D30" s="7"/>
    </row>
    <row r="31" spans="1:4" ht="15.6" hidden="1" x14ac:dyDescent="0.3">
      <c r="A31" s="6">
        <f t="shared" si="1"/>
        <v>27</v>
      </c>
      <c r="B31" s="6"/>
      <c r="C31" s="6"/>
      <c r="D31" s="6"/>
    </row>
    <row r="32" spans="1:4" ht="15.6" hidden="1" x14ac:dyDescent="0.3">
      <c r="A32" s="6">
        <f t="shared" si="1"/>
        <v>28</v>
      </c>
      <c r="B32" s="6"/>
      <c r="C32" s="6"/>
      <c r="D32" s="6"/>
    </row>
    <row r="33" spans="1:4" ht="15.6" hidden="1" x14ac:dyDescent="0.3">
      <c r="A33" s="6">
        <f t="shared" si="1"/>
        <v>29</v>
      </c>
      <c r="B33" s="6"/>
      <c r="C33" s="6"/>
      <c r="D33" s="6"/>
    </row>
    <row r="34" spans="1:4" ht="15.6" hidden="1" x14ac:dyDescent="0.3">
      <c r="A34" s="6">
        <f t="shared" si="1"/>
        <v>30</v>
      </c>
      <c r="B34" s="6"/>
      <c r="C34" s="6"/>
      <c r="D34" s="6"/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L4" sqref="L4"/>
    </sheetView>
  </sheetViews>
  <sheetFormatPr defaultRowHeight="13.2" x14ac:dyDescent="0.25"/>
  <cols>
    <col min="1" max="1" width="4.77734375" customWidth="1"/>
    <col min="2" max="2" width="31.5546875" customWidth="1"/>
    <col min="3" max="3" width="59" customWidth="1"/>
    <col min="4" max="4" width="26.21875" customWidth="1"/>
    <col min="5" max="9" width="5.109375" customWidth="1"/>
    <col min="10" max="10" width="7.77734375" customWidth="1"/>
    <col min="11" max="11" width="6.44140625" customWidth="1"/>
    <col min="12" max="12" width="6.33203125" customWidth="1"/>
    <col min="13" max="13" width="5.77734375" customWidth="1"/>
    <col min="14" max="14" width="7.44140625" customWidth="1"/>
    <col min="15" max="15" width="7.5546875" customWidth="1"/>
  </cols>
  <sheetData>
    <row r="1" spans="1:16" ht="17.399999999999999" x14ac:dyDescent="0.25">
      <c r="A1" s="41" t="s">
        <v>0</v>
      </c>
      <c r="B1" s="41"/>
      <c r="C1" s="41"/>
      <c r="D1" s="41"/>
    </row>
    <row r="2" spans="1:16" ht="20.399999999999999" customHeight="1" x14ac:dyDescent="0.25">
      <c r="A2" s="42" t="s">
        <v>126</v>
      </c>
      <c r="B2" s="42"/>
      <c r="C2" s="42"/>
      <c r="D2" s="42"/>
    </row>
    <row r="3" spans="1:16" ht="20.399999999999999" customHeight="1" x14ac:dyDescent="0.25">
      <c r="A3" s="39" t="s">
        <v>2</v>
      </c>
      <c r="B3" s="40"/>
      <c r="C3" s="40"/>
      <c r="D3" s="40"/>
      <c r="K3" s="25">
        <v>1</v>
      </c>
      <c r="L3" s="25">
        <v>0.2</v>
      </c>
      <c r="M3" s="26"/>
    </row>
    <row r="4" spans="1:16" ht="93" customHeight="1" x14ac:dyDescent="0.25">
      <c r="A4" s="1" t="s">
        <v>3</v>
      </c>
      <c r="B4" s="1" t="s">
        <v>4</v>
      </c>
      <c r="C4" s="1" t="s">
        <v>5</v>
      </c>
      <c r="D4" s="1" t="s">
        <v>6</v>
      </c>
      <c r="E4" s="16" t="s">
        <v>157</v>
      </c>
      <c r="F4" s="16" t="s">
        <v>158</v>
      </c>
      <c r="G4" s="16" t="s">
        <v>159</v>
      </c>
      <c r="H4" s="16" t="s">
        <v>160</v>
      </c>
      <c r="I4" s="16" t="s">
        <v>161</v>
      </c>
      <c r="J4" s="17" t="s">
        <v>162</v>
      </c>
      <c r="K4" s="16" t="s">
        <v>168</v>
      </c>
      <c r="L4" s="27" t="s">
        <v>179</v>
      </c>
      <c r="M4" s="27" t="s">
        <v>180</v>
      </c>
      <c r="N4" s="27" t="s">
        <v>181</v>
      </c>
      <c r="O4" s="27" t="s">
        <v>182</v>
      </c>
      <c r="P4" s="28" t="s">
        <v>183</v>
      </c>
    </row>
    <row r="5" spans="1:16" ht="34.200000000000003" customHeight="1" x14ac:dyDescent="0.25">
      <c r="A5" s="2">
        <v>1</v>
      </c>
      <c r="B5" s="3" t="s">
        <v>127</v>
      </c>
      <c r="C5" s="3" t="s">
        <v>128</v>
      </c>
      <c r="D5" s="3" t="s">
        <v>115</v>
      </c>
      <c r="E5" s="3">
        <f>[2]список!E9</f>
        <v>74</v>
      </c>
      <c r="F5" s="3">
        <f>[25]список!E9</f>
        <v>80</v>
      </c>
      <c r="G5" s="3">
        <f>[26]список!E9</f>
        <v>36</v>
      </c>
      <c r="H5" s="3">
        <f>[27]список!E9</f>
        <v>65</v>
      </c>
      <c r="I5" s="3">
        <f>[28]список!E9</f>
        <v>69</v>
      </c>
      <c r="J5" s="3">
        <f>AVERAGE(E5:I5)</f>
        <v>64.8</v>
      </c>
      <c r="K5" s="20">
        <f>SQRT(_xlfn.VAR.S(E5:I5))</f>
        <v>17.049926686059379</v>
      </c>
      <c r="L5" s="29">
        <f t="shared" ref="L5" si="0">K5/J5*100</f>
        <v>26.311615256264474</v>
      </c>
      <c r="M5" s="29">
        <f>MAX($K$3*K5,$L$3*J5)</f>
        <v>17.049926686059379</v>
      </c>
      <c r="N5" s="30" t="str">
        <f>CONCATENATE("&gt;",TEXT(J5-M5,"0.0"))</f>
        <v>&gt;47.8</v>
      </c>
      <c r="O5" s="30" t="str">
        <f>CONCATENATE("&lt;",TEXT(J5+M5,"0.0"))</f>
        <v>&lt;81.8</v>
      </c>
      <c r="P5" s="31">
        <f>AVERAGEIFS(E5:I5,E5:I5,N5,E5:I5,O5)</f>
        <v>72</v>
      </c>
    </row>
    <row r="6" spans="1:16" ht="58.2" customHeight="1" x14ac:dyDescent="0.25">
      <c r="A6" s="2">
        <f>A5+1</f>
        <v>2</v>
      </c>
      <c r="B6" s="3" t="s">
        <v>129</v>
      </c>
      <c r="C6" s="3" t="s">
        <v>163</v>
      </c>
      <c r="D6" s="3" t="s">
        <v>15</v>
      </c>
      <c r="E6" s="3">
        <f>[2]список!E10</f>
        <v>42</v>
      </c>
      <c r="F6" s="3">
        <f>[25]список!E10</f>
        <v>100</v>
      </c>
      <c r="G6" s="3">
        <f>[26]список!E10</f>
        <v>64</v>
      </c>
      <c r="H6" s="3">
        <f>[27]список!E10</f>
        <v>79</v>
      </c>
      <c r="I6" s="3">
        <f>[28]список!E10</f>
        <v>79</v>
      </c>
      <c r="J6" s="18">
        <f t="shared" ref="J6:J7" si="1">AVERAGE(E6:I6)</f>
        <v>72.8</v>
      </c>
      <c r="K6" s="20">
        <f t="shared" ref="K6:K7" si="2">SQRT(_xlfn.VAR.S(E6:I6))</f>
        <v>21.463923220138479</v>
      </c>
      <c r="L6" s="29">
        <f t="shared" ref="L6:L7" si="3">K6/J6*100</f>
        <v>29.483411016673738</v>
      </c>
      <c r="M6" s="29">
        <f t="shared" ref="M6:M7" si="4">MAX($K$3*K6,$L$3*J6)</f>
        <v>21.463923220138479</v>
      </c>
      <c r="N6" s="30" t="str">
        <f t="shared" ref="N6:N7" si="5">CONCATENATE("&gt;",TEXT(J6-M6,"0.0"))</f>
        <v>&gt;51.3</v>
      </c>
      <c r="O6" s="30" t="str">
        <f t="shared" ref="O6:O7" si="6">CONCATENATE("&lt;",TEXT(J6+M6,"0.0"))</f>
        <v>&lt;94.3</v>
      </c>
      <c r="P6" s="31">
        <f t="shared" ref="P6:P7" si="7">AVERAGEIFS(E6:I6,E6:I6,N6,E6:I6,O6)</f>
        <v>74</v>
      </c>
    </row>
    <row r="7" spans="1:16" ht="54" customHeight="1" x14ac:dyDescent="0.25">
      <c r="A7" s="2">
        <f t="shared" ref="A7:A29" si="8">A6+1</f>
        <v>3</v>
      </c>
      <c r="B7" s="3" t="s">
        <v>130</v>
      </c>
      <c r="C7" s="3" t="s">
        <v>164</v>
      </c>
      <c r="D7" s="3" t="s">
        <v>15</v>
      </c>
      <c r="E7" s="3">
        <f>[2]список!E11</f>
        <v>37</v>
      </c>
      <c r="F7" s="3">
        <f>[25]список!E11</f>
        <v>100</v>
      </c>
      <c r="G7" s="3">
        <f>[26]список!E11</f>
        <v>54</v>
      </c>
      <c r="H7" s="3">
        <f>[27]список!E11</f>
        <v>75</v>
      </c>
      <c r="I7" s="3">
        <f>[28]список!E11</f>
        <v>83</v>
      </c>
      <c r="J7" s="3">
        <f t="shared" si="1"/>
        <v>69.8</v>
      </c>
      <c r="K7" s="20">
        <f t="shared" si="2"/>
        <v>24.692104001076938</v>
      </c>
      <c r="L7" s="29">
        <f t="shared" si="3"/>
        <v>35.375507164866676</v>
      </c>
      <c r="M7" s="29">
        <f t="shared" si="4"/>
        <v>24.692104001076938</v>
      </c>
      <c r="N7" s="30" t="str">
        <f t="shared" si="5"/>
        <v>&gt;45.1</v>
      </c>
      <c r="O7" s="30" t="str">
        <f t="shared" si="6"/>
        <v>&lt;94.5</v>
      </c>
      <c r="P7" s="31">
        <f t="shared" si="7"/>
        <v>70.666666666666671</v>
      </c>
    </row>
    <row r="8" spans="1:16" ht="15.6" hidden="1" x14ac:dyDescent="0.25">
      <c r="A8" s="2">
        <f t="shared" si="8"/>
        <v>4</v>
      </c>
      <c r="B8" s="2"/>
      <c r="C8" s="2"/>
      <c r="D8" s="2"/>
    </row>
    <row r="9" spans="1:16" ht="15.6" hidden="1" x14ac:dyDescent="0.25">
      <c r="A9" s="2">
        <f t="shared" si="8"/>
        <v>5</v>
      </c>
      <c r="B9" s="2"/>
      <c r="C9" s="2"/>
      <c r="D9" s="2"/>
    </row>
    <row r="10" spans="1:16" ht="15.6" hidden="1" x14ac:dyDescent="0.25">
      <c r="A10" s="2">
        <f t="shared" si="8"/>
        <v>6</v>
      </c>
      <c r="B10" s="2"/>
      <c r="C10" s="2"/>
      <c r="D10" s="2"/>
    </row>
    <row r="11" spans="1:16" ht="15.6" hidden="1" x14ac:dyDescent="0.25">
      <c r="A11" s="2">
        <f t="shared" si="8"/>
        <v>7</v>
      </c>
      <c r="B11" s="2"/>
      <c r="C11" s="2"/>
      <c r="D11" s="2"/>
    </row>
    <row r="12" spans="1:16" ht="15.6" hidden="1" x14ac:dyDescent="0.25">
      <c r="A12" s="2">
        <f t="shared" si="8"/>
        <v>8</v>
      </c>
      <c r="B12" s="2"/>
      <c r="C12" s="2"/>
      <c r="D12" s="2"/>
    </row>
    <row r="13" spans="1:16" ht="15.6" hidden="1" x14ac:dyDescent="0.25">
      <c r="A13" s="2">
        <f t="shared" si="8"/>
        <v>9</v>
      </c>
      <c r="B13" s="2"/>
      <c r="C13" s="2"/>
      <c r="D13" s="2"/>
    </row>
    <row r="14" spans="1:16" ht="15.6" hidden="1" x14ac:dyDescent="0.25">
      <c r="A14" s="2">
        <f t="shared" si="8"/>
        <v>10</v>
      </c>
      <c r="B14" s="2"/>
      <c r="C14" s="2"/>
      <c r="D14" s="2"/>
    </row>
    <row r="15" spans="1:16" ht="15.6" hidden="1" x14ac:dyDescent="0.25">
      <c r="A15" s="2">
        <f t="shared" si="8"/>
        <v>11</v>
      </c>
      <c r="B15" s="2"/>
      <c r="C15" s="2"/>
      <c r="D15" s="2"/>
    </row>
    <row r="16" spans="1:16" ht="15.6" hidden="1" x14ac:dyDescent="0.25">
      <c r="A16" s="2">
        <f t="shared" si="8"/>
        <v>12</v>
      </c>
      <c r="B16" s="2"/>
      <c r="C16" s="2"/>
      <c r="D16" s="2"/>
    </row>
    <row r="17" spans="1:4" ht="15.6" hidden="1" x14ac:dyDescent="0.25">
      <c r="A17" s="2">
        <f t="shared" si="8"/>
        <v>13</v>
      </c>
      <c r="B17" s="2"/>
      <c r="C17" s="2"/>
      <c r="D17" s="2"/>
    </row>
    <row r="18" spans="1:4" ht="20.399999999999999" hidden="1" customHeight="1" x14ac:dyDescent="0.25">
      <c r="A18" s="2">
        <f t="shared" si="8"/>
        <v>14</v>
      </c>
      <c r="B18" s="2"/>
      <c r="C18" s="2"/>
      <c r="D18" s="2"/>
    </row>
    <row r="19" spans="1:4" ht="15.6" hidden="1" x14ac:dyDescent="0.25">
      <c r="A19" s="2">
        <f t="shared" si="8"/>
        <v>15</v>
      </c>
      <c r="B19" s="2"/>
      <c r="C19" s="2"/>
      <c r="D19" s="2"/>
    </row>
    <row r="20" spans="1:4" ht="15.6" hidden="1" x14ac:dyDescent="0.25">
      <c r="A20" s="2">
        <f t="shared" si="8"/>
        <v>16</v>
      </c>
      <c r="B20" s="2"/>
      <c r="C20" s="2"/>
      <c r="D20" s="2"/>
    </row>
    <row r="21" spans="1:4" ht="15.6" hidden="1" x14ac:dyDescent="0.25">
      <c r="A21" s="2">
        <f t="shared" si="8"/>
        <v>17</v>
      </c>
      <c r="B21" s="2"/>
      <c r="C21" s="2"/>
      <c r="D21" s="2"/>
    </row>
    <row r="22" spans="1:4" ht="15.6" hidden="1" x14ac:dyDescent="0.25">
      <c r="A22" s="2">
        <f t="shared" si="8"/>
        <v>18</v>
      </c>
      <c r="B22" s="2"/>
      <c r="C22" s="2"/>
      <c r="D22" s="2"/>
    </row>
    <row r="23" spans="1:4" ht="15.6" hidden="1" x14ac:dyDescent="0.25">
      <c r="A23" s="2">
        <f t="shared" si="8"/>
        <v>19</v>
      </c>
      <c r="B23" s="2"/>
      <c r="C23" s="2"/>
      <c r="D23" s="2"/>
    </row>
    <row r="24" spans="1:4" ht="15.6" hidden="1" x14ac:dyDescent="0.25">
      <c r="A24" s="2">
        <f t="shared" si="8"/>
        <v>20</v>
      </c>
      <c r="B24" s="2"/>
      <c r="C24" s="2"/>
      <c r="D24" s="2"/>
    </row>
    <row r="25" spans="1:4" ht="15.6" hidden="1" x14ac:dyDescent="0.25">
      <c r="A25" s="2">
        <f t="shared" si="8"/>
        <v>21</v>
      </c>
      <c r="B25" s="2"/>
      <c r="C25" s="2"/>
      <c r="D25" s="2"/>
    </row>
    <row r="26" spans="1:4" ht="15.6" hidden="1" x14ac:dyDescent="0.25">
      <c r="A26" s="2">
        <f t="shared" si="8"/>
        <v>22</v>
      </c>
      <c r="B26" s="2"/>
      <c r="C26" s="2"/>
      <c r="D26" s="2"/>
    </row>
    <row r="27" spans="1:4" ht="15.6" hidden="1" x14ac:dyDescent="0.25">
      <c r="A27" s="2">
        <f t="shared" si="8"/>
        <v>23</v>
      </c>
      <c r="B27" s="2"/>
      <c r="C27" s="2"/>
      <c r="D27" s="2"/>
    </row>
    <row r="28" spans="1:4" ht="15.6" hidden="1" x14ac:dyDescent="0.25">
      <c r="A28" s="2">
        <f t="shared" si="8"/>
        <v>24</v>
      </c>
      <c r="B28" s="2"/>
      <c r="C28" s="2"/>
      <c r="D28" s="2"/>
    </row>
    <row r="29" spans="1:4" ht="15.6" hidden="1" x14ac:dyDescent="0.25">
      <c r="A29" s="2">
        <f t="shared" si="8"/>
        <v>25</v>
      </c>
      <c r="B29" s="2"/>
      <c r="C29" s="2"/>
      <c r="D29" s="2"/>
    </row>
    <row r="30" spans="1:4" ht="15.6" hidden="1" x14ac:dyDescent="0.25">
      <c r="A30" s="2"/>
      <c r="B30" s="2"/>
      <c r="C30" s="2"/>
      <c r="D30" s="2"/>
    </row>
    <row r="31" spans="1:4" ht="15.6" hidden="1" x14ac:dyDescent="0.25">
      <c r="A31" s="2"/>
      <c r="B31" s="2"/>
      <c r="C31" s="2"/>
      <c r="D31" s="2"/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abSelected="1" topLeftCell="C1" workbookViewId="0">
      <selection activeCell="G40" sqref="G40"/>
    </sheetView>
  </sheetViews>
  <sheetFormatPr defaultRowHeight="14.4" x14ac:dyDescent="0.3"/>
  <cols>
    <col min="1" max="1" width="4.33203125" style="10" customWidth="1"/>
    <col min="2" max="2" width="37.21875" style="10" customWidth="1"/>
    <col min="3" max="3" width="53.88671875" style="10" customWidth="1"/>
    <col min="4" max="4" width="26.5546875" style="10" customWidth="1"/>
    <col min="5" max="9" width="5.33203125" style="10" customWidth="1"/>
    <col min="10" max="10" width="6.109375" style="10" customWidth="1"/>
    <col min="11" max="11" width="6.33203125" style="10" customWidth="1"/>
    <col min="12" max="12" width="7.44140625" style="10" customWidth="1"/>
    <col min="13" max="13" width="5.77734375" style="10" customWidth="1"/>
    <col min="14" max="16384" width="8.88671875" style="10"/>
  </cols>
  <sheetData>
    <row r="1" spans="1:16" ht="21" customHeight="1" x14ac:dyDescent="0.3">
      <c r="A1" s="51" t="s">
        <v>0</v>
      </c>
      <c r="B1" s="52"/>
      <c r="C1" s="52"/>
      <c r="D1" s="52"/>
    </row>
    <row r="2" spans="1:16" ht="19.95" customHeight="1" x14ac:dyDescent="0.3">
      <c r="A2" s="53" t="s">
        <v>131</v>
      </c>
      <c r="B2" s="54"/>
      <c r="C2" s="54"/>
      <c r="D2" s="54"/>
    </row>
    <row r="3" spans="1:16" ht="19.95" customHeight="1" x14ac:dyDescent="0.3">
      <c r="A3" s="49" t="s">
        <v>2</v>
      </c>
      <c r="B3" s="50"/>
      <c r="C3" s="50"/>
      <c r="D3" s="50"/>
      <c r="K3" s="25">
        <v>1</v>
      </c>
      <c r="L3" s="25">
        <v>0.2</v>
      </c>
      <c r="M3" s="26"/>
      <c r="N3"/>
      <c r="O3"/>
      <c r="P3"/>
    </row>
    <row r="4" spans="1:16" ht="78.599999999999994" customHeight="1" x14ac:dyDescent="0.3">
      <c r="A4" s="11" t="s">
        <v>3</v>
      </c>
      <c r="B4" s="11" t="s">
        <v>4</v>
      </c>
      <c r="C4" s="11" t="s">
        <v>5</v>
      </c>
      <c r="D4" s="11" t="s">
        <v>6</v>
      </c>
      <c r="E4" s="16" t="s">
        <v>157</v>
      </c>
      <c r="F4" s="16" t="s">
        <v>158</v>
      </c>
      <c r="G4" s="16" t="s">
        <v>159</v>
      </c>
      <c r="H4" s="16" t="s">
        <v>160</v>
      </c>
      <c r="I4" s="16" t="s">
        <v>161</v>
      </c>
      <c r="J4" s="17" t="s">
        <v>162</v>
      </c>
      <c r="K4" s="16" t="s">
        <v>168</v>
      </c>
      <c r="L4" s="27" t="s">
        <v>179</v>
      </c>
      <c r="M4" s="27" t="s">
        <v>180</v>
      </c>
      <c r="N4" s="27" t="s">
        <v>181</v>
      </c>
      <c r="O4" s="27" t="s">
        <v>182</v>
      </c>
      <c r="P4" s="28" t="s">
        <v>183</v>
      </c>
    </row>
    <row r="5" spans="1:16" ht="56.4" customHeight="1" x14ac:dyDescent="0.3">
      <c r="A5" s="12">
        <v>1</v>
      </c>
      <c r="B5" s="13" t="s">
        <v>132</v>
      </c>
      <c r="C5" s="13" t="s">
        <v>133</v>
      </c>
      <c r="D5" s="14" t="s">
        <v>18</v>
      </c>
      <c r="E5" s="19">
        <f>[29]список!E9</f>
        <v>51</v>
      </c>
      <c r="F5" s="19">
        <f>[30]список!E9</f>
        <v>94</v>
      </c>
      <c r="G5" s="19">
        <f>[31]список!E9</f>
        <v>58</v>
      </c>
      <c r="H5" s="19">
        <f>[32]список!E9</f>
        <v>62</v>
      </c>
      <c r="I5" s="19">
        <f>[33]список!E9</f>
        <v>57</v>
      </c>
      <c r="J5" s="20">
        <f>AVERAGE(E5:I5)</f>
        <v>64.400000000000006</v>
      </c>
      <c r="K5" s="20">
        <f>SQRT(_xlfn.VAR.S(E5:I5))</f>
        <v>17.008821240756227</v>
      </c>
      <c r="L5" s="29">
        <f t="shared" ref="L5" si="0">K5/J5*100</f>
        <v>26.411213106764325</v>
      </c>
      <c r="M5" s="29">
        <f>MAX($K$3*K5,$L$3*J5)</f>
        <v>17.008821240756227</v>
      </c>
      <c r="N5" s="30" t="str">
        <f>CONCATENATE("&gt;",TEXT(J5-M5,"0.0"))</f>
        <v>&gt;47.4</v>
      </c>
      <c r="O5" s="30" t="str">
        <f>CONCATENATE("&lt;",TEXT(J5+M5,"0.0"))</f>
        <v>&lt;81.4</v>
      </c>
      <c r="P5" s="31">
        <f>AVERAGEIFS(E5:I5,E5:I5,N5,E5:I5,O5)</f>
        <v>57</v>
      </c>
    </row>
    <row r="6" spans="1:16" ht="46.8" x14ac:dyDescent="0.3">
      <c r="A6" s="12">
        <f>A5+1</f>
        <v>2</v>
      </c>
      <c r="B6" s="14" t="s">
        <v>134</v>
      </c>
      <c r="C6" s="14" t="s">
        <v>135</v>
      </c>
      <c r="D6" s="14" t="s">
        <v>18</v>
      </c>
      <c r="E6" s="19">
        <f>[29]список!E10</f>
        <v>54</v>
      </c>
      <c r="F6" s="19">
        <f>[30]список!E10</f>
        <v>84</v>
      </c>
      <c r="G6" s="19">
        <f>[31]список!E10</f>
        <v>68</v>
      </c>
      <c r="H6" s="19">
        <f>[32]список!E10</f>
        <v>64</v>
      </c>
      <c r="I6" s="19">
        <f>[33]список!E10</f>
        <v>70</v>
      </c>
      <c r="J6" s="20">
        <f t="shared" ref="J6:J35" si="1">AVERAGE(E6:I6)</f>
        <v>68</v>
      </c>
      <c r="K6" s="20">
        <f t="shared" ref="K6:K35" si="2">SQRT(_xlfn.VAR.S(E6:I6))</f>
        <v>10.862780491200215</v>
      </c>
      <c r="L6" s="29">
        <f t="shared" ref="L6:L17" si="3">K6/J6*100</f>
        <v>15.974677192941494</v>
      </c>
      <c r="M6" s="29">
        <f t="shared" ref="M6:M17" si="4">MAX($K$3*K6,$L$3*J6)</f>
        <v>13.600000000000001</v>
      </c>
      <c r="N6" s="30" t="str">
        <f t="shared" ref="N6:N17" si="5">CONCATENATE("&gt;",TEXT(J6-M6,"0.0"))</f>
        <v>&gt;54.4</v>
      </c>
      <c r="O6" s="30" t="str">
        <f t="shared" ref="O6:O17" si="6">CONCATENATE("&lt;",TEXT(J6+M6,"0.0"))</f>
        <v>&lt;81.6</v>
      </c>
      <c r="P6" s="31">
        <f t="shared" ref="P6:P17" si="7">AVERAGEIFS(E6:I6,E6:I6,N6,E6:I6,O6)</f>
        <v>67.333333333333329</v>
      </c>
    </row>
    <row r="7" spans="1:16" ht="20.399999999999999" customHeight="1" x14ac:dyDescent="0.3">
      <c r="A7" s="12">
        <f t="shared" ref="A7:A34" si="8">A6+1</f>
        <v>3</v>
      </c>
      <c r="B7" s="15" t="s">
        <v>136</v>
      </c>
      <c r="C7" s="15" t="s">
        <v>165</v>
      </c>
      <c r="D7" s="15" t="s">
        <v>9</v>
      </c>
      <c r="E7" s="32"/>
      <c r="F7" s="32"/>
      <c r="G7" s="32"/>
      <c r="H7" s="32"/>
      <c r="I7" s="32"/>
      <c r="J7" s="34"/>
      <c r="K7" s="35"/>
      <c r="L7" s="36"/>
      <c r="M7" s="36"/>
      <c r="N7" s="37"/>
      <c r="O7" s="37"/>
      <c r="P7" s="38"/>
    </row>
    <row r="8" spans="1:16" ht="31.2" x14ac:dyDescent="0.3">
      <c r="A8" s="12">
        <f t="shared" si="8"/>
        <v>4</v>
      </c>
      <c r="B8" s="15" t="s">
        <v>137</v>
      </c>
      <c r="C8" s="15" t="s">
        <v>138</v>
      </c>
      <c r="D8" s="15" t="s">
        <v>33</v>
      </c>
      <c r="E8" s="19">
        <f>[29]список!E12</f>
        <v>64</v>
      </c>
      <c r="F8" s="19">
        <f>[30]список!E12</f>
        <v>74</v>
      </c>
      <c r="G8" s="19">
        <f>[31]список!E12</f>
        <v>62</v>
      </c>
      <c r="H8" s="19">
        <f>[32]список!E12</f>
        <v>56</v>
      </c>
      <c r="I8" s="19">
        <f>[33]список!E12</f>
        <v>82</v>
      </c>
      <c r="J8" s="20">
        <f t="shared" si="1"/>
        <v>67.599999999999994</v>
      </c>
      <c r="K8" s="20">
        <f t="shared" si="2"/>
        <v>10.33440854621106</v>
      </c>
      <c r="L8" s="29">
        <f t="shared" si="3"/>
        <v>15.287586606821096</v>
      </c>
      <c r="M8" s="29">
        <f t="shared" si="4"/>
        <v>13.52</v>
      </c>
      <c r="N8" s="30" t="str">
        <f t="shared" si="5"/>
        <v>&gt;54.1</v>
      </c>
      <c r="O8" s="30" t="str">
        <f t="shared" si="6"/>
        <v>&lt;81.1</v>
      </c>
      <c r="P8" s="31">
        <f t="shared" si="7"/>
        <v>64</v>
      </c>
    </row>
    <row r="9" spans="1:16" ht="31.2" x14ac:dyDescent="0.3">
      <c r="A9" s="12">
        <f t="shared" si="8"/>
        <v>5</v>
      </c>
      <c r="B9" s="15" t="s">
        <v>139</v>
      </c>
      <c r="C9" s="15" t="s">
        <v>140</v>
      </c>
      <c r="D9" s="15" t="s">
        <v>25</v>
      </c>
      <c r="E9" s="19">
        <f>[29]список!E13</f>
        <v>68</v>
      </c>
      <c r="F9" s="19">
        <f>[30]список!E13</f>
        <v>86</v>
      </c>
      <c r="G9" s="19">
        <f>[31]список!E13</f>
        <v>63</v>
      </c>
      <c r="H9" s="19">
        <f>[32]список!E13</f>
        <v>51</v>
      </c>
      <c r="I9" s="19">
        <f>[33]список!E13</f>
        <v>80</v>
      </c>
      <c r="J9" s="20">
        <f t="shared" si="1"/>
        <v>69.599999999999994</v>
      </c>
      <c r="K9" s="20">
        <f t="shared" si="2"/>
        <v>13.867227552759065</v>
      </c>
      <c r="L9" s="29">
        <f t="shared" si="3"/>
        <v>19.924177518331991</v>
      </c>
      <c r="M9" s="29">
        <f t="shared" si="4"/>
        <v>13.92</v>
      </c>
      <c r="N9" s="30" t="str">
        <f t="shared" si="5"/>
        <v>&gt;55.7</v>
      </c>
      <c r="O9" s="30" t="str">
        <f t="shared" si="6"/>
        <v>&lt;83.5</v>
      </c>
      <c r="P9" s="31">
        <f t="shared" si="7"/>
        <v>70.333333333333329</v>
      </c>
    </row>
    <row r="10" spans="1:16" ht="62.4" x14ac:dyDescent="0.3">
      <c r="A10" s="12">
        <f t="shared" si="8"/>
        <v>6</v>
      </c>
      <c r="B10" s="15" t="s">
        <v>141</v>
      </c>
      <c r="C10" s="15" t="s">
        <v>142</v>
      </c>
      <c r="D10" s="15" t="s">
        <v>15</v>
      </c>
      <c r="E10" s="19">
        <f>[29]список!E14</f>
        <v>66</v>
      </c>
      <c r="F10" s="19">
        <f>[30]список!E14</f>
        <v>94</v>
      </c>
      <c r="G10" s="19">
        <f>[31]список!E14</f>
        <v>61</v>
      </c>
      <c r="H10" s="19">
        <f>[32]список!E14</f>
        <v>76</v>
      </c>
      <c r="I10" s="19">
        <f>[33]список!E14</f>
        <v>78</v>
      </c>
      <c r="J10" s="20">
        <f t="shared" si="1"/>
        <v>75</v>
      </c>
      <c r="K10" s="20">
        <f t="shared" si="2"/>
        <v>12.727922061357855</v>
      </c>
      <c r="L10" s="29">
        <f t="shared" si="3"/>
        <v>16.970562748477143</v>
      </c>
      <c r="M10" s="29">
        <f t="shared" si="4"/>
        <v>15</v>
      </c>
      <c r="N10" s="30" t="str">
        <f t="shared" si="5"/>
        <v>&gt;60.0</v>
      </c>
      <c r="O10" s="30" t="str">
        <f t="shared" si="6"/>
        <v>&lt;90.0</v>
      </c>
      <c r="P10" s="31">
        <f t="shared" si="7"/>
        <v>70.25</v>
      </c>
    </row>
    <row r="11" spans="1:16" ht="31.2" x14ac:dyDescent="0.3">
      <c r="A11" s="12">
        <f t="shared" si="8"/>
        <v>7</v>
      </c>
      <c r="B11" s="15" t="s">
        <v>143</v>
      </c>
      <c r="C11" s="15" t="s">
        <v>144</v>
      </c>
      <c r="D11" s="15" t="s">
        <v>115</v>
      </c>
      <c r="E11" s="19">
        <f>[29]список!E15</f>
        <v>58</v>
      </c>
      <c r="F11" s="19">
        <f>[30]список!E15</f>
        <v>84</v>
      </c>
      <c r="G11" s="19">
        <f>[31]список!E15</f>
        <v>67</v>
      </c>
      <c r="H11" s="19">
        <f>[32]список!E15</f>
        <v>52</v>
      </c>
      <c r="I11" s="19">
        <f>[33]список!E15</f>
        <v>79</v>
      </c>
      <c r="J11" s="20">
        <f t="shared" si="1"/>
        <v>68</v>
      </c>
      <c r="K11" s="20">
        <f t="shared" si="2"/>
        <v>13.546217184144066</v>
      </c>
      <c r="L11" s="29">
        <f t="shared" si="3"/>
        <v>19.920907623741275</v>
      </c>
      <c r="M11" s="29">
        <f t="shared" si="4"/>
        <v>13.600000000000001</v>
      </c>
      <c r="N11" s="30" t="str">
        <f t="shared" si="5"/>
        <v>&gt;54.4</v>
      </c>
      <c r="O11" s="30" t="str">
        <f t="shared" si="6"/>
        <v>&lt;81.6</v>
      </c>
      <c r="P11" s="31">
        <f t="shared" si="7"/>
        <v>68</v>
      </c>
    </row>
    <row r="12" spans="1:16" ht="31.2" x14ac:dyDescent="0.3">
      <c r="A12" s="12">
        <f t="shared" si="8"/>
        <v>8</v>
      </c>
      <c r="B12" s="15" t="s">
        <v>145</v>
      </c>
      <c r="C12" s="15" t="s">
        <v>146</v>
      </c>
      <c r="D12" s="15" t="s">
        <v>9</v>
      </c>
      <c r="E12" s="32"/>
      <c r="F12" s="32"/>
      <c r="G12" s="32"/>
      <c r="H12" s="32"/>
      <c r="I12" s="32"/>
      <c r="J12" s="35"/>
      <c r="K12" s="35"/>
      <c r="L12" s="36"/>
      <c r="M12" s="36"/>
      <c r="N12" s="37"/>
      <c r="O12" s="37"/>
      <c r="P12" s="38"/>
    </row>
    <row r="13" spans="1:16" ht="31.2" x14ac:dyDescent="0.3">
      <c r="A13" s="12">
        <f t="shared" si="8"/>
        <v>9</v>
      </c>
      <c r="B13" s="15" t="s">
        <v>147</v>
      </c>
      <c r="C13" s="15" t="s">
        <v>148</v>
      </c>
      <c r="D13" s="15" t="s">
        <v>118</v>
      </c>
      <c r="E13" s="19">
        <f>[29]список!E17</f>
        <v>72</v>
      </c>
      <c r="F13" s="19">
        <f>[30]список!E17</f>
        <v>84</v>
      </c>
      <c r="G13" s="19">
        <f>[31]список!E17</f>
        <v>74</v>
      </c>
      <c r="H13" s="19">
        <f>[32]список!E17</f>
        <v>62</v>
      </c>
      <c r="I13" s="19">
        <f>[33]список!E17</f>
        <v>88</v>
      </c>
      <c r="J13" s="21">
        <f t="shared" si="1"/>
        <v>76</v>
      </c>
      <c r="K13" s="20">
        <f t="shared" si="2"/>
        <v>10.295630140987001</v>
      </c>
      <c r="L13" s="29">
        <f t="shared" si="3"/>
        <v>13.546881764456581</v>
      </c>
      <c r="M13" s="29">
        <f t="shared" si="4"/>
        <v>15.200000000000001</v>
      </c>
      <c r="N13" s="30" t="str">
        <f t="shared" si="5"/>
        <v>&gt;60.8</v>
      </c>
      <c r="O13" s="30" t="str">
        <f t="shared" si="6"/>
        <v>&lt;91.2</v>
      </c>
      <c r="P13" s="33">
        <f t="shared" si="7"/>
        <v>76</v>
      </c>
    </row>
    <row r="14" spans="1:16" ht="15.6" x14ac:dyDescent="0.3">
      <c r="A14" s="12">
        <f t="shared" si="8"/>
        <v>10</v>
      </c>
      <c r="B14" s="15" t="s">
        <v>149</v>
      </c>
      <c r="C14" s="15" t="s">
        <v>150</v>
      </c>
      <c r="D14" s="15" t="s">
        <v>28</v>
      </c>
      <c r="E14" s="19">
        <f>[29]список!E18</f>
        <v>50</v>
      </c>
      <c r="F14" s="19">
        <f>[30]список!E18</f>
        <v>62</v>
      </c>
      <c r="G14" s="19">
        <f>[31]список!E18</f>
        <v>48</v>
      </c>
      <c r="H14" s="19">
        <f>[32]список!E18</f>
        <v>45</v>
      </c>
      <c r="I14" s="19">
        <f>[33]список!E18</f>
        <v>68</v>
      </c>
      <c r="J14" s="20">
        <f t="shared" si="1"/>
        <v>54.6</v>
      </c>
      <c r="K14" s="20">
        <f t="shared" si="2"/>
        <v>9.8893882520609022</v>
      </c>
      <c r="L14" s="29">
        <f t="shared" si="3"/>
        <v>18.112432696082237</v>
      </c>
      <c r="M14" s="29">
        <f t="shared" si="4"/>
        <v>10.920000000000002</v>
      </c>
      <c r="N14" s="30" t="str">
        <f t="shared" si="5"/>
        <v>&gt;43.7</v>
      </c>
      <c r="O14" s="30" t="str">
        <f t="shared" si="6"/>
        <v>&lt;65.5</v>
      </c>
      <c r="P14" s="31">
        <f t="shared" si="7"/>
        <v>51.25</v>
      </c>
    </row>
    <row r="15" spans="1:16" ht="31.2" x14ac:dyDescent="0.3">
      <c r="A15" s="12">
        <f t="shared" si="8"/>
        <v>11</v>
      </c>
      <c r="B15" s="15" t="s">
        <v>151</v>
      </c>
      <c r="C15" s="15" t="s">
        <v>152</v>
      </c>
      <c r="D15" s="15" t="s">
        <v>112</v>
      </c>
      <c r="E15" s="19">
        <f>[29]список!E19</f>
        <v>88</v>
      </c>
      <c r="F15" s="19">
        <f>[30]список!E19</f>
        <v>98</v>
      </c>
      <c r="G15" s="19">
        <f>[31]список!E19</f>
        <v>81</v>
      </c>
      <c r="H15" s="19">
        <f>[32]список!E19</f>
        <v>76</v>
      </c>
      <c r="I15" s="19">
        <f>[33]список!E19</f>
        <v>86</v>
      </c>
      <c r="J15" s="21">
        <f t="shared" si="1"/>
        <v>85.8</v>
      </c>
      <c r="K15" s="20">
        <f t="shared" si="2"/>
        <v>8.2583291288250322</v>
      </c>
      <c r="L15" s="29">
        <f t="shared" si="3"/>
        <v>9.6250922247378004</v>
      </c>
      <c r="M15" s="29">
        <f t="shared" si="4"/>
        <v>17.16</v>
      </c>
      <c r="N15" s="30" t="str">
        <f t="shared" si="5"/>
        <v>&gt;68.6</v>
      </c>
      <c r="O15" s="30" t="str">
        <f t="shared" si="6"/>
        <v>&lt;103.0</v>
      </c>
      <c r="P15" s="33">
        <f t="shared" si="7"/>
        <v>85.8</v>
      </c>
    </row>
    <row r="16" spans="1:16" ht="15.6" x14ac:dyDescent="0.3">
      <c r="A16" s="12">
        <f t="shared" si="8"/>
        <v>12</v>
      </c>
      <c r="B16" s="15" t="s">
        <v>153</v>
      </c>
      <c r="C16" s="15" t="s">
        <v>154</v>
      </c>
      <c r="D16" s="15" t="s">
        <v>95</v>
      </c>
      <c r="E16" s="19">
        <f>[29]список!E20</f>
        <v>50</v>
      </c>
      <c r="F16" s="19">
        <f>[30]список!E20</f>
        <v>72</v>
      </c>
      <c r="G16" s="19">
        <f>[31]список!E20</f>
        <v>50</v>
      </c>
      <c r="H16" s="19">
        <f>[32]список!E20</f>
        <v>47</v>
      </c>
      <c r="I16" s="19">
        <f>[33]список!E20</f>
        <v>53</v>
      </c>
      <c r="J16" s="20">
        <f t="shared" si="1"/>
        <v>54.4</v>
      </c>
      <c r="K16" s="20">
        <f t="shared" si="2"/>
        <v>10.064790112068914</v>
      </c>
      <c r="L16" s="29">
        <f t="shared" si="3"/>
        <v>18.501452411891385</v>
      </c>
      <c r="M16" s="29">
        <f t="shared" si="4"/>
        <v>10.88</v>
      </c>
      <c r="N16" s="30" t="str">
        <f t="shared" si="5"/>
        <v>&gt;43.5</v>
      </c>
      <c r="O16" s="30" t="str">
        <f t="shared" si="6"/>
        <v>&lt;65.3</v>
      </c>
      <c r="P16" s="31">
        <f t="shared" si="7"/>
        <v>50</v>
      </c>
    </row>
    <row r="17" spans="1:16" ht="31.2" x14ac:dyDescent="0.3">
      <c r="A17" s="12">
        <f t="shared" si="8"/>
        <v>13</v>
      </c>
      <c r="B17" s="15" t="s">
        <v>155</v>
      </c>
      <c r="C17" s="15" t="s">
        <v>156</v>
      </c>
      <c r="D17" s="15" t="s">
        <v>25</v>
      </c>
      <c r="E17" s="19">
        <f>[29]список!E21</f>
        <v>64</v>
      </c>
      <c r="F17" s="19">
        <f>[30]список!E21</f>
        <v>82</v>
      </c>
      <c r="G17" s="19">
        <f>[31]список!E21</f>
        <v>60</v>
      </c>
      <c r="H17" s="19">
        <f>[32]список!E21</f>
        <v>51</v>
      </c>
      <c r="I17" s="19">
        <f>[33]список!E21</f>
        <v>67</v>
      </c>
      <c r="J17" s="20">
        <f t="shared" si="1"/>
        <v>64.8</v>
      </c>
      <c r="K17" s="20">
        <f t="shared" si="2"/>
        <v>11.344602240713414</v>
      </c>
      <c r="L17" s="29">
        <f t="shared" si="3"/>
        <v>17.507102223323169</v>
      </c>
      <c r="M17" s="29">
        <f t="shared" si="4"/>
        <v>12.96</v>
      </c>
      <c r="N17" s="30" t="str">
        <f t="shared" si="5"/>
        <v>&gt;51.8</v>
      </c>
      <c r="O17" s="30" t="str">
        <f t="shared" si="6"/>
        <v>&lt;77.8</v>
      </c>
      <c r="P17" s="31">
        <f t="shared" si="7"/>
        <v>63.666666666666664</v>
      </c>
    </row>
    <row r="18" spans="1:16" ht="15.6" hidden="1" x14ac:dyDescent="0.3">
      <c r="A18" s="12">
        <f t="shared" si="8"/>
        <v>14</v>
      </c>
      <c r="B18" s="15"/>
      <c r="C18" s="15"/>
      <c r="D18" s="15"/>
      <c r="J18" s="3" t="e">
        <f t="shared" si="1"/>
        <v>#DIV/0!</v>
      </c>
      <c r="K18" s="20" t="e">
        <f t="shared" si="2"/>
        <v>#DIV/0!</v>
      </c>
    </row>
    <row r="19" spans="1:16" ht="15.6" hidden="1" x14ac:dyDescent="0.3">
      <c r="A19" s="12">
        <f t="shared" si="8"/>
        <v>15</v>
      </c>
      <c r="B19" s="15"/>
      <c r="C19" s="15"/>
      <c r="D19" s="15"/>
      <c r="J19" s="3" t="e">
        <f t="shared" si="1"/>
        <v>#DIV/0!</v>
      </c>
      <c r="K19" s="20" t="e">
        <f t="shared" si="2"/>
        <v>#DIV/0!</v>
      </c>
    </row>
    <row r="20" spans="1:16" ht="15.6" hidden="1" x14ac:dyDescent="0.3">
      <c r="A20" s="12">
        <f t="shared" si="8"/>
        <v>16</v>
      </c>
      <c r="B20" s="15"/>
      <c r="C20" s="15"/>
      <c r="D20" s="15"/>
      <c r="J20" s="3" t="e">
        <f t="shared" si="1"/>
        <v>#DIV/0!</v>
      </c>
      <c r="K20" s="20" t="e">
        <f t="shared" si="2"/>
        <v>#DIV/0!</v>
      </c>
    </row>
    <row r="21" spans="1:16" ht="15.6" hidden="1" x14ac:dyDescent="0.3">
      <c r="A21" s="12">
        <f t="shared" si="8"/>
        <v>17</v>
      </c>
      <c r="B21" s="15"/>
      <c r="C21" s="15"/>
      <c r="D21" s="15"/>
      <c r="J21" s="3" t="e">
        <f t="shared" si="1"/>
        <v>#DIV/0!</v>
      </c>
      <c r="K21" s="20" t="e">
        <f t="shared" si="2"/>
        <v>#DIV/0!</v>
      </c>
    </row>
    <row r="22" spans="1:16" ht="15.6" hidden="1" x14ac:dyDescent="0.3">
      <c r="A22" s="12">
        <f t="shared" si="8"/>
        <v>18</v>
      </c>
      <c r="B22" s="15"/>
      <c r="C22" s="15"/>
      <c r="D22" s="15"/>
      <c r="J22" s="3" t="e">
        <f t="shared" si="1"/>
        <v>#DIV/0!</v>
      </c>
      <c r="K22" s="20" t="e">
        <f t="shared" si="2"/>
        <v>#DIV/0!</v>
      </c>
    </row>
    <row r="23" spans="1:16" ht="15.6" hidden="1" x14ac:dyDescent="0.3">
      <c r="A23" s="12">
        <f t="shared" si="8"/>
        <v>19</v>
      </c>
      <c r="B23" s="15"/>
      <c r="C23" s="15"/>
      <c r="D23" s="15"/>
      <c r="J23" s="3" t="e">
        <f t="shared" si="1"/>
        <v>#DIV/0!</v>
      </c>
      <c r="K23" s="20" t="e">
        <f t="shared" si="2"/>
        <v>#DIV/0!</v>
      </c>
    </row>
    <row r="24" spans="1:16" ht="15.6" hidden="1" x14ac:dyDescent="0.3">
      <c r="A24" s="12">
        <f t="shared" si="8"/>
        <v>20</v>
      </c>
      <c r="B24" s="15"/>
      <c r="C24" s="15"/>
      <c r="D24" s="15"/>
      <c r="J24" s="3" t="e">
        <f t="shared" si="1"/>
        <v>#DIV/0!</v>
      </c>
      <c r="K24" s="20" t="e">
        <f t="shared" si="2"/>
        <v>#DIV/0!</v>
      </c>
    </row>
    <row r="25" spans="1:16" ht="15.6" hidden="1" x14ac:dyDescent="0.3">
      <c r="A25" s="12">
        <f t="shared" si="8"/>
        <v>21</v>
      </c>
      <c r="B25" s="15"/>
      <c r="C25" s="15"/>
      <c r="D25" s="15"/>
      <c r="J25" s="3" t="e">
        <f t="shared" si="1"/>
        <v>#DIV/0!</v>
      </c>
      <c r="K25" s="20" t="e">
        <f t="shared" si="2"/>
        <v>#DIV/0!</v>
      </c>
    </row>
    <row r="26" spans="1:16" ht="15.6" hidden="1" x14ac:dyDescent="0.3">
      <c r="A26" s="12">
        <f t="shared" si="8"/>
        <v>22</v>
      </c>
      <c r="B26" s="15"/>
      <c r="C26" s="15"/>
      <c r="D26" s="15"/>
      <c r="J26" s="3" t="e">
        <f t="shared" si="1"/>
        <v>#DIV/0!</v>
      </c>
      <c r="K26" s="20" t="e">
        <f t="shared" si="2"/>
        <v>#DIV/0!</v>
      </c>
    </row>
    <row r="27" spans="1:16" ht="15.6" hidden="1" x14ac:dyDescent="0.3">
      <c r="A27" s="12">
        <f t="shared" si="8"/>
        <v>23</v>
      </c>
      <c r="B27" s="15"/>
      <c r="C27" s="15"/>
      <c r="D27" s="15"/>
      <c r="J27" s="3" t="e">
        <f t="shared" si="1"/>
        <v>#DIV/0!</v>
      </c>
      <c r="K27" s="20" t="e">
        <f t="shared" si="2"/>
        <v>#DIV/0!</v>
      </c>
    </row>
    <row r="28" spans="1:16" ht="15.6" hidden="1" x14ac:dyDescent="0.3">
      <c r="A28" s="12">
        <f t="shared" si="8"/>
        <v>24</v>
      </c>
      <c r="B28" s="15"/>
      <c r="C28" s="15"/>
      <c r="D28" s="15"/>
      <c r="J28" s="3" t="e">
        <f t="shared" si="1"/>
        <v>#DIV/0!</v>
      </c>
      <c r="K28" s="20" t="e">
        <f t="shared" si="2"/>
        <v>#DIV/0!</v>
      </c>
    </row>
    <row r="29" spans="1:16" ht="15.6" hidden="1" x14ac:dyDescent="0.3">
      <c r="A29" s="12">
        <f t="shared" si="8"/>
        <v>25</v>
      </c>
      <c r="B29" s="15"/>
      <c r="C29" s="15"/>
      <c r="D29" s="15"/>
      <c r="J29" s="3" t="e">
        <f t="shared" si="1"/>
        <v>#DIV/0!</v>
      </c>
      <c r="K29" s="20" t="e">
        <f t="shared" si="2"/>
        <v>#DIV/0!</v>
      </c>
    </row>
    <row r="30" spans="1:16" ht="15.6" hidden="1" x14ac:dyDescent="0.3">
      <c r="A30" s="12">
        <f t="shared" si="8"/>
        <v>26</v>
      </c>
      <c r="B30" s="14"/>
      <c r="C30" s="14"/>
      <c r="D30" s="14"/>
      <c r="J30" s="3" t="e">
        <f t="shared" si="1"/>
        <v>#DIV/0!</v>
      </c>
      <c r="K30" s="20" t="e">
        <f t="shared" si="2"/>
        <v>#DIV/0!</v>
      </c>
    </row>
    <row r="31" spans="1:16" ht="15.6" hidden="1" x14ac:dyDescent="0.3">
      <c r="A31" s="12">
        <f t="shared" si="8"/>
        <v>27</v>
      </c>
      <c r="B31" s="12"/>
      <c r="C31" s="12"/>
      <c r="D31" s="12"/>
      <c r="J31" s="3" t="e">
        <f t="shared" si="1"/>
        <v>#DIV/0!</v>
      </c>
      <c r="K31" s="20" t="e">
        <f t="shared" si="2"/>
        <v>#DIV/0!</v>
      </c>
    </row>
    <row r="32" spans="1:16" ht="15.6" hidden="1" x14ac:dyDescent="0.3">
      <c r="A32" s="12">
        <f t="shared" si="8"/>
        <v>28</v>
      </c>
      <c r="B32" s="12"/>
      <c r="C32" s="12"/>
      <c r="D32" s="12"/>
      <c r="J32" s="3" t="e">
        <f t="shared" si="1"/>
        <v>#DIV/0!</v>
      </c>
      <c r="K32" s="20" t="e">
        <f t="shared" si="2"/>
        <v>#DIV/0!</v>
      </c>
    </row>
    <row r="33" spans="1:11" ht="15.6" hidden="1" x14ac:dyDescent="0.3">
      <c r="A33" s="12">
        <f t="shared" si="8"/>
        <v>29</v>
      </c>
      <c r="B33" s="12"/>
      <c r="C33" s="12"/>
      <c r="D33" s="12"/>
      <c r="J33" s="3" t="e">
        <f t="shared" si="1"/>
        <v>#DIV/0!</v>
      </c>
      <c r="K33" s="20" t="e">
        <f t="shared" si="2"/>
        <v>#DIV/0!</v>
      </c>
    </row>
    <row r="34" spans="1:11" ht="15.6" hidden="1" x14ac:dyDescent="0.3">
      <c r="A34" s="12">
        <f t="shared" si="8"/>
        <v>30</v>
      </c>
      <c r="B34" s="12"/>
      <c r="C34" s="12"/>
      <c r="D34" s="12"/>
      <c r="J34" s="3" t="e">
        <f t="shared" si="1"/>
        <v>#DIV/0!</v>
      </c>
      <c r="K34" s="20" t="e">
        <f t="shared" si="2"/>
        <v>#DIV/0!</v>
      </c>
    </row>
    <row r="35" spans="1:11" ht="15.6" hidden="1" x14ac:dyDescent="0.3">
      <c r="J35" s="3" t="e">
        <f t="shared" si="1"/>
        <v>#DIV/0!</v>
      </c>
      <c r="K35" s="20" t="e">
        <f t="shared" si="2"/>
        <v>#DIV/0!</v>
      </c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бак_нир</vt:lpstr>
      <vt:lpstr>бак_проект</vt:lpstr>
      <vt:lpstr>маг_нир</vt:lpstr>
      <vt:lpstr>маг_проект</vt:lpstr>
      <vt:lpstr>спец_нир</vt:lpstr>
      <vt:lpstr>спец_проект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Саинов Михаил Петрович</dc:creator>
  <cp:lastModifiedBy>Саинов Михаил Петрович</cp:lastModifiedBy>
  <dcterms:created xsi:type="dcterms:W3CDTF">2018-04-09T13:57:28Z</dcterms:created>
  <dcterms:modified xsi:type="dcterms:W3CDTF">2018-06-08T06:48:12Z</dcterms:modified>
</cp:coreProperties>
</file>