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44" windowWidth="20100" windowHeight="8736" activeTab="3"/>
  </bookViews>
  <sheets>
    <sheet name="бак_проект" sheetId="1" r:id="rId1"/>
    <sheet name="бак_нир" sheetId="2" r:id="rId2"/>
    <sheet name="маг_нир" sheetId="3" r:id="rId3"/>
    <sheet name="маг_проект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выбор" localSheetId="2">[1]скрыто!#REF!</definedName>
    <definedName name="выбор">[2]скрыто!#REF!</definedName>
  </definedNames>
  <calcPr calcId="145621" iterateDelta="1E-4"/>
</workbook>
</file>

<file path=xl/calcChain.xml><?xml version="1.0" encoding="utf-8"?>
<calcChain xmlns="http://schemas.openxmlformats.org/spreadsheetml/2006/main">
  <c r="M6" i="4" l="1"/>
  <c r="N6" i="4"/>
  <c r="P6" i="4" s="1"/>
  <c r="O6" i="4"/>
  <c r="M7" i="4"/>
  <c r="N7" i="4"/>
  <c r="P7" i="4" s="1"/>
  <c r="O7" i="4"/>
  <c r="O5" i="4"/>
  <c r="N5" i="4"/>
  <c r="M5" i="4"/>
  <c r="P5" i="4" l="1"/>
  <c r="N6" i="3"/>
  <c r="O6" i="3"/>
  <c r="P6" i="3"/>
  <c r="Q6" i="3"/>
  <c r="N7" i="3"/>
  <c r="O7" i="3"/>
  <c r="P7" i="3"/>
  <c r="Q7" i="3"/>
  <c r="N8" i="3"/>
  <c r="O8" i="3"/>
  <c r="P8" i="3"/>
  <c r="Q8" i="3"/>
  <c r="N9" i="3"/>
  <c r="O9" i="3"/>
  <c r="P9" i="3"/>
  <c r="Q9" i="3"/>
  <c r="N10" i="3"/>
  <c r="O10" i="3"/>
  <c r="P10" i="3"/>
  <c r="Q10" i="3"/>
  <c r="N11" i="3"/>
  <c r="O11" i="3"/>
  <c r="P11" i="3"/>
  <c r="Q11" i="3"/>
  <c r="N12" i="3"/>
  <c r="O12" i="3"/>
  <c r="P12" i="3"/>
  <c r="Q12" i="3"/>
  <c r="N13" i="3"/>
  <c r="O13" i="3"/>
  <c r="P13" i="3"/>
  <c r="Q13" i="3"/>
  <c r="N14" i="3"/>
  <c r="O14" i="3"/>
  <c r="P14" i="3"/>
  <c r="Q14" i="3"/>
  <c r="N15" i="3"/>
  <c r="O15" i="3"/>
  <c r="P15" i="3"/>
  <c r="Q15" i="3"/>
  <c r="N16" i="3"/>
  <c r="O16" i="3"/>
  <c r="P16" i="3"/>
  <c r="Q16" i="3"/>
  <c r="N17" i="3"/>
  <c r="O17" i="3"/>
  <c r="P17" i="3"/>
  <c r="Q17" i="3"/>
  <c r="N18" i="3"/>
  <c r="O18" i="3"/>
  <c r="P18" i="3"/>
  <c r="Q18" i="3"/>
  <c r="Q5" i="3"/>
  <c r="P5" i="3"/>
  <c r="O5" i="3"/>
  <c r="N5" i="3"/>
  <c r="M6" i="2"/>
  <c r="N6" i="2"/>
  <c r="O6" i="2"/>
  <c r="P6" i="2"/>
  <c r="M7" i="2"/>
  <c r="N7" i="2"/>
  <c r="O7" i="2"/>
  <c r="P7" i="2"/>
  <c r="M8" i="2"/>
  <c r="N8" i="2"/>
  <c r="O8" i="2"/>
  <c r="P8" i="2"/>
  <c r="M9" i="2"/>
  <c r="N9" i="2"/>
  <c r="O9" i="2"/>
  <c r="P9" i="2"/>
  <c r="O5" i="2"/>
  <c r="N5" i="2"/>
  <c r="M5" i="2"/>
  <c r="P6" i="1"/>
  <c r="R6" i="1" s="1"/>
  <c r="Q6" i="1"/>
  <c r="P7" i="1"/>
  <c r="R7" i="1" s="1"/>
  <c r="Q7" i="1"/>
  <c r="P8" i="1"/>
  <c r="Q8" i="1"/>
  <c r="R8" i="1"/>
  <c r="P9" i="1"/>
  <c r="Q9" i="1"/>
  <c r="R9" i="1"/>
  <c r="P10" i="1"/>
  <c r="R10" i="1" s="1"/>
  <c r="Q10" i="1"/>
  <c r="P11" i="1"/>
  <c r="R11" i="1" s="1"/>
  <c r="Q11" i="1"/>
  <c r="P12" i="1"/>
  <c r="Q12" i="1"/>
  <c r="R12" i="1"/>
  <c r="P13" i="1"/>
  <c r="Q13" i="1"/>
  <c r="R13" i="1"/>
  <c r="P14" i="1"/>
  <c r="R14" i="1" s="1"/>
  <c r="Q14" i="1"/>
  <c r="P15" i="1"/>
  <c r="R15" i="1" s="1"/>
  <c r="Q15" i="1"/>
  <c r="O6" i="1"/>
  <c r="O7" i="1"/>
  <c r="O8" i="1"/>
  <c r="O9" i="1"/>
  <c r="O10" i="1"/>
  <c r="O11" i="1"/>
  <c r="O12" i="1"/>
  <c r="O13" i="1"/>
  <c r="O14" i="1"/>
  <c r="O15" i="1"/>
  <c r="R5" i="1"/>
  <c r="Q5" i="1"/>
  <c r="P5" i="1"/>
  <c r="O5" i="1"/>
  <c r="P5" i="2" l="1"/>
  <c r="I7" i="4" l="1"/>
  <c r="J8" i="2"/>
  <c r="J9" i="2"/>
  <c r="K10" i="1"/>
  <c r="K11" i="1"/>
  <c r="K12" i="1"/>
  <c r="K13" i="1"/>
  <c r="K14" i="1"/>
  <c r="K15" i="1"/>
  <c r="K6" i="1"/>
  <c r="K7" i="1"/>
  <c r="K8" i="1"/>
  <c r="K9" i="1"/>
  <c r="I8" i="2" l="1"/>
  <c r="I9" i="2"/>
  <c r="J13" i="1"/>
  <c r="J14" i="1"/>
  <c r="J15" i="1"/>
  <c r="G14" i="1" l="1"/>
  <c r="G15" i="1"/>
  <c r="H14" i="1" l="1"/>
  <c r="H15" i="1"/>
  <c r="I11" i="3" l="1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6" i="3"/>
  <c r="I7" i="3"/>
  <c r="I8" i="3"/>
  <c r="I9" i="3"/>
  <c r="I10" i="3"/>
  <c r="I5" i="3"/>
  <c r="I6" i="2" l="1"/>
  <c r="I7" i="2"/>
  <c r="I5" i="2"/>
  <c r="J6" i="1" l="1"/>
  <c r="J7" i="1"/>
  <c r="J8" i="1"/>
  <c r="J9" i="1"/>
  <c r="J10" i="1"/>
  <c r="J11" i="1"/>
  <c r="J12" i="1"/>
  <c r="J5" i="1"/>
  <c r="F7" i="4" l="1"/>
  <c r="F8" i="2"/>
  <c r="F9" i="2"/>
  <c r="G13" i="1"/>
  <c r="J6" i="4" l="1"/>
  <c r="J7" i="4"/>
  <c r="J5" i="4"/>
  <c r="L6" i="1"/>
  <c r="L7" i="1"/>
  <c r="L8" i="1"/>
  <c r="L9" i="1"/>
  <c r="L10" i="1"/>
  <c r="L11" i="1"/>
  <c r="L12" i="1"/>
  <c r="L13" i="1"/>
  <c r="L14" i="1"/>
  <c r="L15" i="1"/>
  <c r="L5" i="1"/>
  <c r="H6" i="4" l="1"/>
  <c r="H7" i="4"/>
  <c r="H6" i="3" l="1"/>
  <c r="H7" i="3"/>
  <c r="H8" i="3"/>
  <c r="H9" i="3"/>
  <c r="H10" i="3"/>
  <c r="H11" i="3"/>
  <c r="H12" i="3"/>
  <c r="H13" i="3"/>
  <c r="H14" i="3"/>
  <c r="H15" i="3"/>
  <c r="H16" i="3"/>
  <c r="H17" i="3"/>
  <c r="H18" i="3"/>
  <c r="M20" i="3" l="1"/>
  <c r="L20" i="3"/>
  <c r="M19" i="3"/>
  <c r="L19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5" i="3"/>
  <c r="H6" i="2" l="1"/>
  <c r="H7" i="2"/>
  <c r="H8" i="2"/>
  <c r="H9" i="2"/>
  <c r="I6" i="1" l="1"/>
  <c r="I7" i="1"/>
  <c r="I8" i="1"/>
  <c r="I9" i="1"/>
  <c r="I10" i="1"/>
  <c r="I11" i="1"/>
  <c r="I12" i="1"/>
  <c r="I13" i="1"/>
  <c r="I14" i="1"/>
  <c r="I15" i="1"/>
  <c r="E6" i="4" l="1"/>
  <c r="E7" i="4"/>
  <c r="E5" i="4"/>
  <c r="G6" i="2" l="1"/>
  <c r="G7" i="2"/>
  <c r="G8" i="2"/>
  <c r="G9" i="2"/>
  <c r="G5" i="2"/>
  <c r="E6" i="2" l="1"/>
  <c r="E7" i="2"/>
  <c r="E8" i="2"/>
  <c r="E9" i="2"/>
  <c r="E5" i="2"/>
  <c r="L9" i="2" l="1"/>
  <c r="K9" i="2"/>
  <c r="L8" i="2"/>
  <c r="K8" i="2"/>
  <c r="F6" i="1"/>
  <c r="F7" i="1"/>
  <c r="F8" i="1"/>
  <c r="F9" i="1"/>
  <c r="F10" i="1"/>
  <c r="F11" i="1"/>
  <c r="F12" i="1"/>
  <c r="F13" i="1"/>
  <c r="F14" i="1"/>
  <c r="F15" i="1"/>
  <c r="F5" i="1"/>
  <c r="M14" i="1" l="1"/>
  <c r="N14" i="1"/>
  <c r="N15" i="1"/>
  <c r="M15" i="1"/>
  <c r="H6" i="1"/>
  <c r="H7" i="1"/>
  <c r="H8" i="1"/>
  <c r="H9" i="1"/>
  <c r="H10" i="1"/>
  <c r="H11" i="1"/>
  <c r="H12" i="1"/>
  <c r="H13" i="1"/>
  <c r="N13" i="1" s="1"/>
  <c r="H5" i="1"/>
  <c r="M13" i="1" l="1"/>
  <c r="G6" i="4"/>
  <c r="G7" i="4"/>
  <c r="G5" i="4"/>
  <c r="K7" i="4" l="1"/>
  <c r="L7" i="4"/>
  <c r="A13" i="1"/>
  <c r="A14" i="1" s="1"/>
  <c r="A15" i="1" s="1"/>
  <c r="H5" i="4" l="1"/>
  <c r="H5" i="3" l="1"/>
  <c r="I5" i="1" l="1"/>
  <c r="H5" i="2" l="1"/>
  <c r="G6" i="3" l="1"/>
  <c r="G7" i="3"/>
  <c r="G8" i="3"/>
  <c r="G9" i="3"/>
  <c r="G10" i="3"/>
  <c r="G11" i="3"/>
  <c r="G12" i="3"/>
  <c r="G13" i="3"/>
  <c r="G14" i="3"/>
  <c r="G15" i="3"/>
  <c r="G16" i="3"/>
  <c r="G17" i="3"/>
  <c r="G18" i="3"/>
  <c r="G5" i="3"/>
  <c r="I6" i="4" l="1"/>
  <c r="I5" i="4"/>
  <c r="J6" i="3" l="1"/>
  <c r="J7" i="3"/>
  <c r="J8" i="3"/>
  <c r="J9" i="3"/>
  <c r="J10" i="3"/>
  <c r="J11" i="3"/>
  <c r="J12" i="3"/>
  <c r="J13" i="3"/>
  <c r="J14" i="3"/>
  <c r="J15" i="3"/>
  <c r="J16" i="3"/>
  <c r="J17" i="3"/>
  <c r="J18" i="3"/>
  <c r="J5" i="3"/>
  <c r="J6" i="2" l="1"/>
  <c r="J7" i="2"/>
  <c r="J5" i="2"/>
  <c r="K5" i="1" l="1"/>
  <c r="F6" i="4" l="1"/>
  <c r="F5" i="4"/>
  <c r="K5" i="4" l="1"/>
  <c r="L5" i="4"/>
  <c r="K6" i="4"/>
  <c r="L6" i="4"/>
  <c r="L21" i="3"/>
  <c r="M21" i="3"/>
  <c r="L22" i="3"/>
  <c r="M22" i="3"/>
  <c r="L23" i="3"/>
  <c r="M23" i="3"/>
  <c r="L24" i="3"/>
  <c r="M24" i="3"/>
  <c r="L25" i="3"/>
  <c r="M25" i="3"/>
  <c r="L26" i="3"/>
  <c r="M26" i="3"/>
  <c r="L27" i="3"/>
  <c r="M27" i="3"/>
  <c r="L28" i="3"/>
  <c r="M28" i="3"/>
  <c r="L29" i="3"/>
  <c r="M29" i="3"/>
  <c r="L30" i="3"/>
  <c r="M30" i="3"/>
  <c r="L31" i="3"/>
  <c r="M31" i="3"/>
  <c r="E6" i="3"/>
  <c r="F6" i="3"/>
  <c r="E7" i="3"/>
  <c r="F7" i="3"/>
  <c r="E8" i="3"/>
  <c r="F8" i="3"/>
  <c r="E9" i="3"/>
  <c r="F9" i="3"/>
  <c r="E10" i="3"/>
  <c r="F10" i="3"/>
  <c r="E11" i="3"/>
  <c r="F11" i="3"/>
  <c r="E12" i="3"/>
  <c r="F12" i="3"/>
  <c r="E13" i="3"/>
  <c r="F13" i="3"/>
  <c r="E14" i="3"/>
  <c r="F14" i="3"/>
  <c r="E15" i="3"/>
  <c r="F15" i="3"/>
  <c r="E16" i="3"/>
  <c r="F16" i="3"/>
  <c r="E17" i="3"/>
  <c r="F17" i="3"/>
  <c r="E18" i="3"/>
  <c r="F18" i="3"/>
  <c r="F5" i="3"/>
  <c r="E5" i="3"/>
  <c r="M18" i="3" l="1"/>
  <c r="L18" i="3"/>
  <c r="M16" i="3"/>
  <c r="L16" i="3"/>
  <c r="M14" i="3"/>
  <c r="L14" i="3"/>
  <c r="M12" i="3"/>
  <c r="L12" i="3"/>
  <c r="M10" i="3"/>
  <c r="L10" i="3"/>
  <c r="M8" i="3"/>
  <c r="L8" i="3"/>
  <c r="M6" i="3"/>
  <c r="L6" i="3"/>
  <c r="L5" i="3"/>
  <c r="M5" i="3"/>
  <c r="L17" i="3"/>
  <c r="M17" i="3"/>
  <c r="L15" i="3"/>
  <c r="M15" i="3"/>
  <c r="L13" i="3"/>
  <c r="M13" i="3"/>
  <c r="L11" i="3"/>
  <c r="M11" i="3"/>
  <c r="L9" i="3"/>
  <c r="M9" i="3"/>
  <c r="L7" i="3"/>
  <c r="M7" i="3"/>
  <c r="F6" i="2"/>
  <c r="F7" i="2"/>
  <c r="F5" i="2"/>
  <c r="L6" i="2" l="1"/>
  <c r="K6" i="2"/>
  <c r="K7" i="2"/>
  <c r="L7" i="2"/>
  <c r="K5" i="2"/>
  <c r="L5" i="2"/>
  <c r="E6" i="1"/>
  <c r="G6" i="1"/>
  <c r="E7" i="1"/>
  <c r="G7" i="1"/>
  <c r="E8" i="1"/>
  <c r="G8" i="1"/>
  <c r="E9" i="1"/>
  <c r="G9" i="1"/>
  <c r="E10" i="1"/>
  <c r="G10" i="1"/>
  <c r="E11" i="1"/>
  <c r="G11" i="1"/>
  <c r="E12" i="1"/>
  <c r="G12" i="1"/>
  <c r="G5" i="1"/>
  <c r="N12" i="1" l="1"/>
  <c r="M12" i="1"/>
  <c r="N10" i="1"/>
  <c r="M10" i="1"/>
  <c r="N8" i="1"/>
  <c r="M8" i="1"/>
  <c r="N6" i="1"/>
  <c r="M6" i="1"/>
  <c r="N11" i="1"/>
  <c r="M11" i="1"/>
  <c r="N9" i="1"/>
  <c r="M9" i="1"/>
  <c r="N7" i="1"/>
  <c r="M7" i="1"/>
  <c r="E5" i="1"/>
  <c r="N5" i="1" l="1"/>
  <c r="M5" i="1"/>
  <c r="A6" i="4"/>
  <c r="A7" i="4" s="1"/>
  <c r="A6" i="3" l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6" i="2" l="1"/>
  <c r="A7" i="2" s="1"/>
  <c r="A8" i="2" s="1"/>
  <c r="A9" i="2" s="1"/>
  <c r="A6" i="1" l="1"/>
  <c r="A7" i="1" s="1"/>
  <c r="A8" i="1" s="1"/>
  <c r="A9" i="1" s="1"/>
  <c r="A10" i="1" s="1"/>
  <c r="A11" i="1" s="1"/>
  <c r="A12" i="1" s="1"/>
</calcChain>
</file>

<file path=xl/sharedStrings.xml><?xml version="1.0" encoding="utf-8"?>
<sst xmlns="http://schemas.openxmlformats.org/spreadsheetml/2006/main" count="178" uniqueCount="100">
  <si>
    <t>Производство и применение строительных материалов, изделий и конструкций</t>
  </si>
  <si>
    <t>проектная работа бакалавра</t>
  </si>
  <si>
    <t>РЕЗУЛЬТАТЫ ЭКСПЕРТИЗЫ</t>
  </si>
  <si>
    <t>№</t>
  </si>
  <si>
    <t>Фамилия Имя Отчество участника</t>
  </si>
  <si>
    <t>Тема ВКР</t>
  </si>
  <si>
    <t>ВУЗ (сокращённо)</t>
  </si>
  <si>
    <t>Алсуфьева Надежда Сергеевна</t>
  </si>
  <si>
    <t>Цех керамического кирпича на основе местного сырья</t>
  </si>
  <si>
    <t>Новосибирский ГАСУ</t>
  </si>
  <si>
    <t>Ахтариев Рамиль Ришатович</t>
  </si>
  <si>
    <t>Завод железобетонных изделий по технологии циркуляции поддонов</t>
  </si>
  <si>
    <t>Казанский ГАСУ</t>
  </si>
  <si>
    <t>Вырмаскин Артём Вячеславович</t>
  </si>
  <si>
    <t>Разработка технологии производства сухих смесей для строительной 3D печати</t>
  </si>
  <si>
    <t>Белгородский ГТУ</t>
  </si>
  <si>
    <t>Гридчина Марина Юрьевна</t>
  </si>
  <si>
    <t>Цех по производству железобетонных наружных стеновых панелей в г. Новосибирске</t>
  </si>
  <si>
    <t>Скиба Виктория Петровна</t>
  </si>
  <si>
    <t>Производство железобетонных ригелей для опор мостов по стендовой технологии</t>
  </si>
  <si>
    <t>Донской ГТУ</t>
  </si>
  <si>
    <t>Сорочинский Александр Владимирович</t>
  </si>
  <si>
    <t>Бетонно-растворный узел производительностью сто пятьдесят тысяч кубометров</t>
  </si>
  <si>
    <t>Сибирский ГИУ</t>
  </si>
  <si>
    <t>Ступак Мария Васильевна</t>
  </si>
  <si>
    <t>Завод наномодифицированных бетонных смесей</t>
  </si>
  <si>
    <t>Санкт-Петербургский ГАСУ</t>
  </si>
  <si>
    <t>Улихина Алена Владимировна</t>
  </si>
  <si>
    <t>Проектирование предприятия по производству цемента в условиях Крайнего Севера</t>
  </si>
  <si>
    <t>Тюменский ИУ</t>
  </si>
  <si>
    <t>научно-исследовательская работа бакалавра</t>
  </si>
  <si>
    <t>Коптева Ксения Павловна</t>
  </si>
  <si>
    <t>Разработка состава низконаполненной краски на основе гибридной дисперсии</t>
  </si>
  <si>
    <t>Суровцев Иван Александрович</t>
  </si>
  <si>
    <t>Проектирование цеха по производству вяжущего низкой водопотребности на ООО "ПСК Трик", г. Тюмень</t>
  </si>
  <si>
    <t>Сыркин Олег Олегович</t>
  </si>
  <si>
    <t>Пенобетон естественного твердения с улучшенными технологическими и эксплуатационными характеристиками</t>
  </si>
  <si>
    <t>Томский ГАСУ</t>
  </si>
  <si>
    <t>магистерская диссертация</t>
  </si>
  <si>
    <t>Бочкарева Ольга Станиславовна</t>
  </si>
  <si>
    <t>Моделирование состава и свойств дисперсно-армированных бетонных композитов</t>
  </si>
  <si>
    <t>Ефремова Виктория Александровна</t>
  </si>
  <si>
    <t>Модифицированный цементобетон с глиоксальсодержащими добавками</t>
  </si>
  <si>
    <t>Кашаев Эдуард Фяридович</t>
  </si>
  <si>
    <t>Цементы низкой водопотребности с применением концентрированных растворов суперпластификаторов</t>
  </si>
  <si>
    <t xml:space="preserve">Курятов Кирилл Андреевич  </t>
  </si>
  <si>
    <t>Производство жидкого стекла строительного назначения</t>
  </si>
  <si>
    <t>Самарский ГТУ</t>
  </si>
  <si>
    <t>Ладина Юлия Александровна</t>
  </si>
  <si>
    <t>Цементные композиции с комплексными добавками</t>
  </si>
  <si>
    <t>Маслова Ксения Сергеевна</t>
  </si>
  <si>
    <t>Расширяющийся цемент на основе алюминатного отхода Самарского металлургического комбината</t>
  </si>
  <si>
    <t>Рыкунова Марина Дмитриевна</t>
  </si>
  <si>
    <t>Модифицированный цемент с использованием  препаратов активного действия</t>
  </si>
  <si>
    <t>Спирина Александра Сергеевна</t>
  </si>
  <si>
    <t>Жаростойкие бетоны на гидравлических вяжущих с органо-минеральной добавкой</t>
  </si>
  <si>
    <t xml:space="preserve">Умаров Булат Шавкатович </t>
  </si>
  <si>
    <t>Разработка способов повышения несущей способности мостовых переходных плит с применением полимеркомпозитных материалов</t>
  </si>
  <si>
    <t>Хакимуллина Светлана Александровна</t>
  </si>
  <si>
    <t>Повышение прочности мелкозернистых бетонов введением микродисперсных активных и инертных минеральных добавок</t>
  </si>
  <si>
    <t>Харитонов Александр Александрович</t>
  </si>
  <si>
    <t>Бетоны с пониженным высолообразованием для лицевых поверхностей наружных стеновых панелей</t>
  </si>
  <si>
    <t>Хренов Георгий Михайлович</t>
  </si>
  <si>
    <t>Исследование технологических и физико-технических свойств наномодифицированных бетонных смесей и бетонов</t>
  </si>
  <si>
    <t xml:space="preserve">Шахов Олег Николаевич </t>
  </si>
  <si>
    <t>Изучение влияния вида заполнителя и водоудерживающих добавок на свойства мелкозернистого бетона</t>
  </si>
  <si>
    <t>Ивановский ГПУ</t>
  </si>
  <si>
    <t>Щербинина Евгения Олеговна</t>
  </si>
  <si>
    <t>Исследование влияния фракционного состава, влажности и давления прессования на осадку пресс-масс и свойства стеновой керамики из техногенного и природного сырья</t>
  </si>
  <si>
    <t>проектная работа магистра</t>
  </si>
  <si>
    <t>Киреева Алена Игоревна</t>
  </si>
  <si>
    <t>Исследование процесса полусухого формования керамических изделий из глинозольного пресс-порошка на гидравлическом прессе</t>
  </si>
  <si>
    <t>Малахов Денис Алексеевич</t>
  </si>
  <si>
    <t>Активирование цемента в технологии неавтоклавного пенобетона</t>
  </si>
  <si>
    <t>БГТУ</t>
  </si>
  <si>
    <t>ВГТУ</t>
  </si>
  <si>
    <t>ДГТУ</t>
  </si>
  <si>
    <t>среднее</t>
  </si>
  <si>
    <t>отклон.</t>
  </si>
  <si>
    <t>ТГАСУ</t>
  </si>
  <si>
    <t>КГАСУ</t>
  </si>
  <si>
    <t>СибГИУ</t>
  </si>
  <si>
    <t>Морозова Анна Ивановна</t>
  </si>
  <si>
    <t>Производство керамзитового гравия пластическим способом формования</t>
  </si>
  <si>
    <t>Маслов Илья Витальевич</t>
  </si>
  <si>
    <t>Производство панелей внутренних стен кассетным способом</t>
  </si>
  <si>
    <t>Фатахутдинов Марат Азатович</t>
  </si>
  <si>
    <t>Завод дорожных плит, изготавливаемых самоходной виброформующей машиной</t>
  </si>
  <si>
    <t>Ражабов Шерзод Рустамович</t>
  </si>
  <si>
    <t>Разработка состава и технология получения черепицы из глинистых масс с алюмооксидными отходами производства</t>
  </si>
  <si>
    <t>Клоков Владислав Викторович</t>
  </si>
  <si>
    <t>Разработка комплексной добавки в производстве автоклавного газобетона</t>
  </si>
  <si>
    <t>Абдулхакова Алина Азатовна</t>
  </si>
  <si>
    <t>Полимерцементные композиции на основе водных эмульсий эпоксидных олигомеров</t>
  </si>
  <si>
    <t>ТИУ</t>
  </si>
  <si>
    <t>СПбГАСУ</t>
  </si>
  <si>
    <t>коэф.вар.</t>
  </si>
  <si>
    <t>условие1</t>
  </si>
  <si>
    <t>условие2</t>
  </si>
  <si>
    <t>среднее коррект.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</si>
</sst>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11"/>
      <color theme="0" tint="-0.49998474074526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51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13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44">
    <xf numFmtId="0" fontId="0" fillId="0" borderId="0" xfId="0"/>
    <xf numFmtId="0" fontId="1" fillId="0" borderId="0" xfId="1"/>
    <xf numFmtId="0" fontId="5" fillId="3" borderId="3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8" fillId="0" borderId="0" xfId="2"/>
    <xf numFmtId="0" fontId="5" fillId="5" borderId="4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12" fillId="0" borderId="4" xfId="2" applyFont="1" applyFill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4" fillId="0" borderId="4" xfId="2" applyFont="1" applyFill="1" applyBorder="1" applyAlignment="1">
      <alignment horizontal="center" vertical="center" wrapText="1"/>
    </xf>
    <xf numFmtId="0" fontId="15" fillId="6" borderId="4" xfId="2" applyFont="1" applyFill="1" applyBorder="1" applyAlignment="1">
      <alignment horizontal="center" vertical="center" wrapText="1"/>
    </xf>
    <xf numFmtId="0" fontId="15" fillId="0" borderId="4" xfId="2" applyFont="1" applyFill="1" applyBorder="1" applyAlignment="1">
      <alignment horizontal="center" vertical="center" wrapText="1"/>
    </xf>
    <xf numFmtId="0" fontId="15" fillId="0" borderId="4" xfId="2" applyFont="1" applyBorder="1" applyAlignment="1">
      <alignment horizontal="center" vertical="center" wrapText="1"/>
    </xf>
    <xf numFmtId="0" fontId="16" fillId="0" borderId="4" xfId="2" applyFont="1" applyFill="1" applyBorder="1" applyAlignment="1">
      <alignment horizontal="center" vertical="center" wrapText="1"/>
    </xf>
    <xf numFmtId="0" fontId="16" fillId="0" borderId="4" xfId="2" applyFont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textRotation="90" wrapText="1"/>
    </xf>
    <xf numFmtId="164" fontId="6" fillId="0" borderId="3" xfId="1" applyNumberFormat="1" applyFont="1" applyFill="1" applyBorder="1" applyAlignment="1">
      <alignment horizontal="center" vertical="center" wrapText="1"/>
    </xf>
    <xf numFmtId="164" fontId="6" fillId="4" borderId="3" xfId="1" applyNumberFormat="1" applyFont="1" applyFill="1" applyBorder="1" applyAlignment="1">
      <alignment horizontal="center" vertical="center" wrapText="1"/>
    </xf>
    <xf numFmtId="0" fontId="6" fillId="3" borderId="3" xfId="1" applyFont="1" applyFill="1" applyBorder="1" applyAlignment="1">
      <alignment horizontal="center" vertical="center" textRotation="90" wrapText="1"/>
    </xf>
    <xf numFmtId="0" fontId="6" fillId="7" borderId="3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11" fillId="4" borderId="5" xfId="2" applyFont="1" applyFill="1" applyBorder="1" applyAlignment="1">
      <alignment horizontal="center" vertical="center"/>
    </xf>
    <xf numFmtId="0" fontId="11" fillId="4" borderId="6" xfId="2" applyFont="1" applyFill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3" fillId="0" borderId="4" xfId="2" applyFont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 textRotation="90" wrapText="1"/>
    </xf>
    <xf numFmtId="0" fontId="5" fillId="8" borderId="4" xfId="0" applyFont="1" applyFill="1" applyBorder="1" applyAlignment="1">
      <alignment horizontal="center" vertical="center" textRotation="90" wrapText="1"/>
    </xf>
    <xf numFmtId="164" fontId="0" fillId="0" borderId="4" xfId="0" applyNumberFormat="1" applyBorder="1" applyAlignment="1">
      <alignment horizontal="center" vertical="center"/>
    </xf>
    <xf numFmtId="164" fontId="19" fillId="0" borderId="4" xfId="0" applyNumberFormat="1" applyFont="1" applyBorder="1" applyAlignment="1">
      <alignment horizontal="center" vertical="center"/>
    </xf>
  </cellXfs>
  <cellStyles count="3">
    <cellStyle name="Excel Built-in Normal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34" Type="http://schemas.openxmlformats.org/officeDocument/2006/relationships/sharedStrings" Target="sharedStrings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externalLink" Target="externalLinks/externalLink2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32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31" Type="http://schemas.openxmlformats.org/officeDocument/2006/relationships/externalLink" Target="externalLinks/externalLink27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30" Type="http://schemas.openxmlformats.org/officeDocument/2006/relationships/externalLink" Target="externalLinks/externalLink26.xml"/><Relationship Id="rId35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7;&#1052;&#1048;&#1050;_&#1084;&#1072;&#1075;_&#1085;&#1080;&#1088;_&#1044;&#1043;&#1058;&#1059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7;&#1052;&#1048;&#1050;_&#1073;&#1072;&#1082;_&#1087;&#1088;&#1086;&#1077;&#1082;&#1090;_&#1058;&#1048;&#1059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7;&#1052;&#1048;&#1050;_&#1073;&#1072;&#1082;_&#1085;&#1080;&#1088;_&#1042;&#1043;&#1058;&#1059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7;&#1052;&#1048;&#1050;_&#1073;&#1072;&#1082;_&#1085;&#1080;&#1088;_&#1050;&#1043;&#1040;&#1057;&#1059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7;&#1052;&#1048;&#1050;_&#1073;&#1072;&#1082;_&#1085;&#1080;&#1088;_&#1057;&#1080;&#1073;&#1043;&#1048;&#1059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7;&#1052;&#1048;&#1050;_&#1073;&#1072;&#1082;_&#1085;&#1080;&#1088;_&#1057;&#1055;&#1073;&#1043;&#1040;&#1057;&#1059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7;&#1052;&#1048;&#1050;_&#1073;&#1072;&#1082;_&#1085;&#1080;&#1088;_&#1058;&#1043;&#1040;&#1057;&#1059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7;&#1052;&#1048;&#1050;_&#1084;&#1072;&#1075;_&#1085;&#1080;&#1088;_&#1042;&#1043;&#1058;&#1059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7;&#1052;&#1048;&#1050;_&#1084;&#1072;&#1075;_&#1085;&#1080;&#1088;_&#1050;&#1043;&#1040;&#1057;&#1059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7;&#1052;&#1048;&#1050;_&#1084;&#1072;&#1075;_&#1085;&#1080;&#1088;_&#1057;&#1080;&#1073;&#1043;&#1048;&#1059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7;&#1052;&#1048;&#1050;_&#1084;&#1072;&#1075;_&#1085;&#1080;&#1088;_&#1057;&#1055;&#1073;&#1043;&#1040;&#1057;&#105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7;&#1052;&#1048;&#1050;_&#1073;&#1072;&#1082;_&#1085;&#1080;&#1088;_&#1044;&#1043;&#1058;&#1059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7;&#1052;&#1048;&#1050;_&#1084;&#1072;&#1075;_&#1085;&#1080;&#1088;_&#1058;&#1043;&#1040;&#1057;&#1059;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7;&#1052;&#1048;&#1050;_&#1084;&#1072;&#1075;_&#1085;&#1080;&#1088;_&#1058;&#1048;&#1059;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7;&#1052;&#1048;&#1050;_&#1084;&#1072;&#1075;_&#1087;&#1088;&#1086;&#1077;&#1082;&#1090;_&#1042;&#1043;&#1058;&#1059;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7;&#1052;&#1048;&#1050;_&#1084;&#1072;&#1075;_&#1087;&#1088;&#1086;&#1077;&#1082;&#1090;_&#1044;&#1043;&#1058;&#1059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7;&#1052;&#1048;&#1050;_&#1084;&#1072;&#1075;_&#1087;&#1088;&#1086;&#1077;&#1082;&#1090;_&#1050;&#1043;&#1040;&#1057;&#1059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7;&#1052;&#1048;&#1050;_&#1084;&#1072;&#1075;_&#1087;&#1088;&#1086;&#1077;&#1082;&#1090;_&#1057;&#1080;&#1073;&#1043;&#1048;&#1059;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7;&#1052;&#1048;&#1050;_&#1084;&#1072;&#1075;_&#1087;&#1088;&#1086;&#1077;&#1082;&#1090;_&#1058;&#1043;&#1040;&#1057;&#1059;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7;&#1052;&#1048;&#1050;_&#1084;&#1072;&#1075;_&#1087;&#1088;&#1086;&#1077;&#1082;&#1090;_&#1058;&#1048;&#105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7;&#1052;&#1048;&#1050;_&#1073;&#1072;&#1082;_&#1087;&#1088;&#1086;&#1077;&#1082;&#1090;_&#1041;&#1043;&#1058;&#105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7;&#1052;&#1048;&#1050;_&#1073;&#1072;&#1082;_&#1087;&#1088;&#1086;&#1077;&#1082;&#1090;_&#1042;&#1043;&#1058;&#1059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7;&#1052;&#1048;&#1050;_&#1073;&#1072;&#1082;_&#1087;&#1088;&#1086;&#1077;&#1082;&#1090;_&#1044;&#1043;&#1058;&#1059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7;&#1052;&#1048;&#1050;_&#1073;&#1072;&#1082;_&#1087;&#1088;&#1086;&#1077;&#1082;&#1090;_&#1050;&#1043;&#1040;&#1057;&#1059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7;&#1052;&#1048;&#1050;_&#1073;&#1072;&#1082;_&#1087;&#1088;&#1086;&#1077;&#1082;&#1090;_&#1057;&#1080;&#1073;&#1043;&#1048;&#1059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7;&#1052;&#1048;&#1050;_&#1073;&#1072;&#1082;_&#1087;&#1088;&#1086;&#1077;&#1082;&#1090;_&#1057;&#1055;&#1073;&#1043;&#1040;&#1057;&#1059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7;&#1052;&#1048;&#1050;_&#1073;&#1072;&#1082;_&#1087;&#1088;&#1086;&#1077;&#1082;&#1090;_&#1058;&#1043;&#1040;&#1057;&#105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65</v>
          </cell>
        </row>
        <row r="10">
          <cell r="E10">
            <v>86</v>
          </cell>
        </row>
        <row r="11">
          <cell r="E11">
            <v>20</v>
          </cell>
        </row>
        <row r="12">
          <cell r="E12">
            <v>20</v>
          </cell>
        </row>
        <row r="13">
          <cell r="E13">
            <v>12</v>
          </cell>
        </row>
        <row r="14">
          <cell r="E14">
            <v>23</v>
          </cell>
        </row>
        <row r="15">
          <cell r="E15">
            <v>46</v>
          </cell>
        </row>
        <row r="16">
          <cell r="E16">
            <v>3</v>
          </cell>
        </row>
        <row r="17">
          <cell r="E17">
            <v>44</v>
          </cell>
        </row>
        <row r="18">
          <cell r="E18">
            <v>59</v>
          </cell>
        </row>
        <row r="19">
          <cell r="E19">
            <v>47</v>
          </cell>
        </row>
        <row r="20">
          <cell r="E20">
            <v>70</v>
          </cell>
        </row>
        <row r="21">
          <cell r="E21">
            <v>22</v>
          </cell>
        </row>
        <row r="22">
          <cell r="E22">
            <v>48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82</v>
          </cell>
        </row>
        <row r="10">
          <cell r="E10">
            <v>66</v>
          </cell>
        </row>
        <row r="11">
          <cell r="E11">
            <v>78</v>
          </cell>
        </row>
        <row r="12">
          <cell r="E12">
            <v>52</v>
          </cell>
        </row>
        <row r="13">
          <cell r="E13">
            <v>84</v>
          </cell>
        </row>
        <row r="14">
          <cell r="E14">
            <v>64</v>
          </cell>
        </row>
        <row r="15">
          <cell r="E15">
            <v>76</v>
          </cell>
        </row>
        <row r="16">
          <cell r="E16">
            <v>84</v>
          </cell>
        </row>
        <row r="17">
          <cell r="E17">
            <v>53</v>
          </cell>
        </row>
        <row r="18">
          <cell r="E18">
            <v>46</v>
          </cell>
        </row>
        <row r="19">
          <cell r="E19">
            <v>49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80</v>
          </cell>
        </row>
        <row r="10">
          <cell r="E10">
            <v>80</v>
          </cell>
        </row>
        <row r="11">
          <cell r="E11">
            <v>85</v>
          </cell>
        </row>
        <row r="12">
          <cell r="E12">
            <v>75</v>
          </cell>
        </row>
        <row r="13">
          <cell r="E13">
            <v>70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70</v>
          </cell>
        </row>
        <row r="10">
          <cell r="E10">
            <v>64</v>
          </cell>
        </row>
        <row r="11">
          <cell r="E11">
            <v>70</v>
          </cell>
        </row>
        <row r="12">
          <cell r="E12">
            <v>84</v>
          </cell>
        </row>
        <row r="13">
          <cell r="E13">
            <v>90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80</v>
          </cell>
        </row>
        <row r="10">
          <cell r="E10">
            <v>58</v>
          </cell>
        </row>
        <row r="11">
          <cell r="E11">
            <v>83</v>
          </cell>
        </row>
        <row r="12">
          <cell r="E12">
            <v>57</v>
          </cell>
        </row>
        <row r="13">
          <cell r="E13">
            <v>74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49</v>
          </cell>
        </row>
        <row r="10">
          <cell r="E10">
            <v>58</v>
          </cell>
        </row>
        <row r="11">
          <cell r="E11">
            <v>73</v>
          </cell>
        </row>
        <row r="12">
          <cell r="E12">
            <v>77</v>
          </cell>
        </row>
        <row r="13">
          <cell r="E13">
            <v>70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82</v>
          </cell>
        </row>
        <row r="10">
          <cell r="E10">
            <v>58</v>
          </cell>
        </row>
        <row r="11">
          <cell r="E11">
            <v>90</v>
          </cell>
        </row>
        <row r="12">
          <cell r="E12">
            <v>66</v>
          </cell>
        </row>
        <row r="13">
          <cell r="E13">
            <v>72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75</v>
          </cell>
        </row>
        <row r="10">
          <cell r="E10">
            <v>90</v>
          </cell>
        </row>
        <row r="11">
          <cell r="E11">
            <v>72</v>
          </cell>
        </row>
        <row r="12">
          <cell r="E12">
            <v>68</v>
          </cell>
        </row>
        <row r="13">
          <cell r="E13">
            <v>60</v>
          </cell>
        </row>
        <row r="14">
          <cell r="E14">
            <v>55</v>
          </cell>
        </row>
        <row r="15">
          <cell r="E15">
            <v>70</v>
          </cell>
        </row>
        <row r="16">
          <cell r="E16">
            <v>60</v>
          </cell>
        </row>
        <row r="17">
          <cell r="E17">
            <v>80</v>
          </cell>
        </row>
        <row r="18">
          <cell r="E18">
            <v>85</v>
          </cell>
        </row>
        <row r="19">
          <cell r="E19">
            <v>87</v>
          </cell>
        </row>
        <row r="20">
          <cell r="E20">
            <v>65</v>
          </cell>
        </row>
        <row r="21">
          <cell r="E21">
            <v>63</v>
          </cell>
        </row>
        <row r="22">
          <cell r="E22">
            <v>70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86</v>
          </cell>
        </row>
        <row r="10">
          <cell r="E10">
            <v>98</v>
          </cell>
        </row>
        <row r="11">
          <cell r="E11">
            <v>86</v>
          </cell>
        </row>
        <row r="12">
          <cell r="E12">
            <v>47</v>
          </cell>
        </row>
        <row r="13">
          <cell r="E13">
            <v>33</v>
          </cell>
        </row>
        <row r="14">
          <cell r="E14">
            <v>42</v>
          </cell>
        </row>
        <row r="15">
          <cell r="E15">
            <v>66</v>
          </cell>
        </row>
        <row r="16">
          <cell r="E16">
            <v>63</v>
          </cell>
        </row>
        <row r="17">
          <cell r="E17">
            <v>100</v>
          </cell>
        </row>
        <row r="18">
          <cell r="E18">
            <v>62</v>
          </cell>
        </row>
        <row r="19">
          <cell r="E19">
            <v>62</v>
          </cell>
        </row>
        <row r="20">
          <cell r="E20">
            <v>96</v>
          </cell>
        </row>
        <row r="21">
          <cell r="E21">
            <v>51</v>
          </cell>
        </row>
        <row r="22">
          <cell r="E22">
            <v>100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81</v>
          </cell>
        </row>
        <row r="10">
          <cell r="E10">
            <v>76</v>
          </cell>
        </row>
        <row r="11">
          <cell r="E11">
            <v>75</v>
          </cell>
        </row>
        <row r="12">
          <cell r="E12">
            <v>63</v>
          </cell>
        </row>
        <row r="13">
          <cell r="E13">
            <v>69</v>
          </cell>
        </row>
        <row r="14">
          <cell r="E14">
            <v>56</v>
          </cell>
        </row>
        <row r="15">
          <cell r="E15">
            <v>73</v>
          </cell>
        </row>
        <row r="16">
          <cell r="E16">
            <v>55</v>
          </cell>
        </row>
        <row r="17">
          <cell r="E17">
            <v>94</v>
          </cell>
        </row>
        <row r="18">
          <cell r="E18">
            <v>91</v>
          </cell>
        </row>
        <row r="19">
          <cell r="E19">
            <v>87</v>
          </cell>
        </row>
        <row r="20">
          <cell r="E20">
            <v>93</v>
          </cell>
        </row>
        <row r="21">
          <cell r="E21">
            <v>64</v>
          </cell>
        </row>
        <row r="22">
          <cell r="E22">
            <v>90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78</v>
          </cell>
        </row>
        <row r="10">
          <cell r="E10">
            <v>87</v>
          </cell>
        </row>
        <row r="11">
          <cell r="E11">
            <v>75</v>
          </cell>
        </row>
        <row r="12">
          <cell r="E12">
            <v>62</v>
          </cell>
        </row>
        <row r="13">
          <cell r="E13">
            <v>63</v>
          </cell>
        </row>
        <row r="14">
          <cell r="E14">
            <v>63</v>
          </cell>
        </row>
        <row r="15">
          <cell r="E15">
            <v>75</v>
          </cell>
        </row>
        <row r="16">
          <cell r="E16">
            <v>64</v>
          </cell>
        </row>
        <row r="17">
          <cell r="E17">
            <v>87</v>
          </cell>
        </row>
        <row r="18">
          <cell r="E18">
            <v>74</v>
          </cell>
        </row>
        <row r="19">
          <cell r="E19">
            <v>85</v>
          </cell>
        </row>
        <row r="20">
          <cell r="E20">
            <v>98</v>
          </cell>
        </row>
        <row r="21">
          <cell r="E21">
            <v>67</v>
          </cell>
        </row>
        <row r="22">
          <cell r="E22">
            <v>100</v>
          </cell>
        </row>
        <row r="23">
          <cell r="E23">
            <v>100</v>
          </cell>
        </row>
        <row r="24">
          <cell r="E24">
            <v>100</v>
          </cell>
        </row>
        <row r="25">
          <cell r="E25">
            <v>100</v>
          </cell>
        </row>
        <row r="26">
          <cell r="E26">
            <v>100</v>
          </cell>
        </row>
        <row r="27">
          <cell r="E27">
            <v>100</v>
          </cell>
        </row>
        <row r="28">
          <cell r="E28">
            <v>100</v>
          </cell>
        </row>
        <row r="29">
          <cell r="E29">
            <v>100</v>
          </cell>
        </row>
        <row r="30">
          <cell r="E30">
            <v>100</v>
          </cell>
        </row>
        <row r="31">
          <cell r="E31">
            <v>100</v>
          </cell>
        </row>
        <row r="32">
          <cell r="E32">
            <v>100</v>
          </cell>
        </row>
        <row r="33">
          <cell r="E33">
            <v>100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44</v>
          </cell>
        </row>
        <row r="10">
          <cell r="E10">
            <v>36</v>
          </cell>
        </row>
        <row r="11">
          <cell r="E11">
            <v>56</v>
          </cell>
        </row>
        <row r="12">
          <cell r="E12">
            <v>62</v>
          </cell>
        </row>
        <row r="13">
          <cell r="E13">
            <v>71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58</v>
          </cell>
        </row>
        <row r="10">
          <cell r="E10">
            <v>90</v>
          </cell>
        </row>
        <row r="11">
          <cell r="E11">
            <v>62</v>
          </cell>
        </row>
        <row r="12">
          <cell r="E12">
            <v>68</v>
          </cell>
        </row>
        <row r="13">
          <cell r="E13">
            <v>52</v>
          </cell>
        </row>
        <row r="14">
          <cell r="E14">
            <v>46</v>
          </cell>
        </row>
        <row r="15">
          <cell r="E15">
            <v>76</v>
          </cell>
        </row>
        <row r="16">
          <cell r="E16">
            <v>48</v>
          </cell>
        </row>
        <row r="17">
          <cell r="E17">
            <v>62</v>
          </cell>
        </row>
        <row r="18">
          <cell r="E18">
            <v>44</v>
          </cell>
        </row>
        <row r="19">
          <cell r="E19">
            <v>86</v>
          </cell>
        </row>
        <row r="20">
          <cell r="E20">
            <v>90</v>
          </cell>
        </row>
        <row r="21">
          <cell r="E21">
            <v>48</v>
          </cell>
        </row>
        <row r="22">
          <cell r="E22">
            <v>88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84</v>
          </cell>
        </row>
        <row r="10">
          <cell r="E10">
            <v>80</v>
          </cell>
        </row>
        <row r="11">
          <cell r="E11">
            <v>63</v>
          </cell>
        </row>
        <row r="12">
          <cell r="E12">
            <v>65</v>
          </cell>
        </row>
        <row r="13">
          <cell r="E13">
            <v>52</v>
          </cell>
        </row>
        <row r="14">
          <cell r="E14">
            <v>49</v>
          </cell>
        </row>
        <row r="15">
          <cell r="E15">
            <v>60</v>
          </cell>
        </row>
        <row r="16">
          <cell r="E16">
            <v>53</v>
          </cell>
        </row>
        <row r="17">
          <cell r="E17">
            <v>84</v>
          </cell>
        </row>
        <row r="18">
          <cell r="E18">
            <v>74</v>
          </cell>
        </row>
        <row r="19">
          <cell r="E19">
            <v>74</v>
          </cell>
        </row>
        <row r="20">
          <cell r="E20">
            <v>68</v>
          </cell>
        </row>
        <row r="21">
          <cell r="E21">
            <v>49</v>
          </cell>
        </row>
        <row r="22">
          <cell r="E22">
            <v>66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75</v>
          </cell>
        </row>
        <row r="10">
          <cell r="E10">
            <v>70</v>
          </cell>
        </row>
        <row r="11">
          <cell r="E11">
            <v>70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27</v>
          </cell>
        </row>
        <row r="10">
          <cell r="E10">
            <v>69</v>
          </cell>
        </row>
        <row r="11">
          <cell r="E11">
            <v>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48</v>
          </cell>
        </row>
        <row r="10">
          <cell r="E10">
            <v>67</v>
          </cell>
        </row>
        <row r="11">
          <cell r="E11">
            <v>98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84</v>
          </cell>
        </row>
        <row r="10">
          <cell r="E10">
            <v>86</v>
          </cell>
        </row>
        <row r="11">
          <cell r="E11">
            <v>87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64</v>
          </cell>
        </row>
        <row r="10">
          <cell r="E10">
            <v>84</v>
          </cell>
        </row>
        <row r="11">
          <cell r="E11">
            <v>92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76</v>
          </cell>
        </row>
        <row r="10">
          <cell r="E10">
            <v>88</v>
          </cell>
        </row>
        <row r="11">
          <cell r="E11">
            <v>69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78</v>
          </cell>
        </row>
        <row r="10">
          <cell r="E10">
            <v>50</v>
          </cell>
        </row>
        <row r="11">
          <cell r="E11">
            <v>72</v>
          </cell>
        </row>
        <row r="12">
          <cell r="E12">
            <v>59</v>
          </cell>
        </row>
        <row r="13">
          <cell r="E13">
            <v>55</v>
          </cell>
        </row>
        <row r="14">
          <cell r="E14">
            <v>76</v>
          </cell>
        </row>
        <row r="15">
          <cell r="E15">
            <v>73</v>
          </cell>
        </row>
        <row r="16">
          <cell r="E16">
            <v>74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70</v>
          </cell>
        </row>
        <row r="10">
          <cell r="E10">
            <v>55</v>
          </cell>
        </row>
        <row r="11">
          <cell r="E11">
            <v>85</v>
          </cell>
        </row>
        <row r="12">
          <cell r="E12">
            <v>50</v>
          </cell>
        </row>
        <row r="13">
          <cell r="E13">
            <v>85</v>
          </cell>
        </row>
        <row r="14">
          <cell r="E14">
            <v>55</v>
          </cell>
        </row>
        <row r="15">
          <cell r="E15">
            <v>75</v>
          </cell>
        </row>
        <row r="16">
          <cell r="E16">
            <v>80</v>
          </cell>
        </row>
        <row r="17">
          <cell r="E17">
            <v>55</v>
          </cell>
        </row>
        <row r="18">
          <cell r="E18">
            <v>50</v>
          </cell>
        </row>
        <row r="19">
          <cell r="E19">
            <v>60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30</v>
          </cell>
        </row>
        <row r="10">
          <cell r="E10">
            <v>24</v>
          </cell>
        </row>
        <row r="11">
          <cell r="E11">
            <v>8</v>
          </cell>
        </row>
        <row r="12">
          <cell r="E12">
            <v>11</v>
          </cell>
        </row>
        <row r="13">
          <cell r="E13">
            <v>74</v>
          </cell>
        </row>
        <row r="14">
          <cell r="E14">
            <v>53</v>
          </cell>
        </row>
        <row r="15">
          <cell r="E15">
            <v>58</v>
          </cell>
        </row>
        <row r="16">
          <cell r="E16">
            <v>65</v>
          </cell>
        </row>
        <row r="17">
          <cell r="E17">
            <v>24</v>
          </cell>
        </row>
        <row r="18">
          <cell r="E18">
            <v>10</v>
          </cell>
        </row>
        <row r="19">
          <cell r="E19">
            <v>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57</v>
          </cell>
        </row>
        <row r="10">
          <cell r="E10">
            <v>84</v>
          </cell>
        </row>
        <row r="11">
          <cell r="E11">
            <v>59</v>
          </cell>
        </row>
        <row r="12">
          <cell r="E12">
            <v>55</v>
          </cell>
        </row>
        <row r="13">
          <cell r="E13">
            <v>86</v>
          </cell>
        </row>
        <row r="14">
          <cell r="E14">
            <v>66</v>
          </cell>
        </row>
        <row r="15">
          <cell r="E15">
            <v>54</v>
          </cell>
        </row>
        <row r="16">
          <cell r="E16">
            <v>82</v>
          </cell>
        </row>
        <row r="17">
          <cell r="E17">
            <v>49</v>
          </cell>
        </row>
        <row r="18">
          <cell r="E18">
            <v>33</v>
          </cell>
        </row>
        <row r="19">
          <cell r="E19">
            <v>22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70</v>
          </cell>
        </row>
        <row r="10">
          <cell r="E10">
            <v>53</v>
          </cell>
        </row>
        <row r="11">
          <cell r="E11">
            <v>64</v>
          </cell>
        </row>
        <row r="12">
          <cell r="E12">
            <v>51</v>
          </cell>
        </row>
        <row r="13">
          <cell r="E13">
            <v>90</v>
          </cell>
        </row>
        <row r="14">
          <cell r="E14">
            <v>94</v>
          </cell>
        </row>
        <row r="15">
          <cell r="E15">
            <v>79</v>
          </cell>
        </row>
        <row r="16">
          <cell r="E16">
            <v>70</v>
          </cell>
        </row>
        <row r="17">
          <cell r="E17">
            <v>66</v>
          </cell>
        </row>
        <row r="18">
          <cell r="E18">
            <v>68</v>
          </cell>
        </row>
        <row r="19">
          <cell r="E19">
            <v>70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58</v>
          </cell>
        </row>
        <row r="10">
          <cell r="E10">
            <v>62</v>
          </cell>
        </row>
        <row r="11">
          <cell r="E11">
            <v>66</v>
          </cell>
        </row>
        <row r="12">
          <cell r="E12">
            <v>51</v>
          </cell>
        </row>
        <row r="13">
          <cell r="E13">
            <v>73</v>
          </cell>
        </row>
        <row r="14">
          <cell r="E14">
            <v>51</v>
          </cell>
        </row>
        <row r="15">
          <cell r="E15">
            <v>92</v>
          </cell>
        </row>
        <row r="16">
          <cell r="E16">
            <v>81</v>
          </cell>
        </row>
        <row r="17">
          <cell r="E17">
            <v>66</v>
          </cell>
        </row>
        <row r="18">
          <cell r="E18">
            <v>66</v>
          </cell>
        </row>
        <row r="19">
          <cell r="E19">
            <v>52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76</v>
          </cell>
        </row>
        <row r="10">
          <cell r="E10">
            <v>56</v>
          </cell>
        </row>
        <row r="11">
          <cell r="E11">
            <v>84</v>
          </cell>
        </row>
        <row r="12">
          <cell r="E12">
            <v>60</v>
          </cell>
        </row>
        <row r="13">
          <cell r="E13">
            <v>68</v>
          </cell>
        </row>
        <row r="14">
          <cell r="E14">
            <v>88</v>
          </cell>
        </row>
        <row r="15">
          <cell r="E15">
            <v>52</v>
          </cell>
        </row>
        <row r="16">
          <cell r="E16">
            <v>76</v>
          </cell>
        </row>
        <row r="17">
          <cell r="E17">
            <v>80</v>
          </cell>
        </row>
        <row r="18">
          <cell r="E18">
            <v>56</v>
          </cell>
        </row>
        <row r="19">
          <cell r="E19">
            <v>60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opLeftCell="D2" workbookViewId="0">
      <selection activeCell="O6" sqref="O6:R6"/>
    </sheetView>
  </sheetViews>
  <sheetFormatPr defaultColWidth="8.6640625" defaultRowHeight="14.4" x14ac:dyDescent="0.3"/>
  <cols>
    <col min="1" max="1" width="4.44140625" style="1" customWidth="1"/>
    <col min="2" max="2" width="41.77734375" style="1" customWidth="1"/>
    <col min="3" max="3" width="48" style="1" customWidth="1"/>
    <col min="4" max="4" width="26.6640625" style="1" customWidth="1"/>
    <col min="5" max="12" width="4.77734375" style="1" customWidth="1"/>
    <col min="13" max="14" width="5.88671875" style="1" customWidth="1"/>
    <col min="15" max="15" width="6.21875" style="1" customWidth="1"/>
    <col min="16" max="16" width="6.33203125" style="1" customWidth="1"/>
    <col min="17" max="17" width="6.6640625" style="1" customWidth="1"/>
    <col min="18" max="18" width="6.77734375" style="1" customWidth="1"/>
    <col min="19" max="16384" width="8.6640625" style="1"/>
  </cols>
  <sheetData>
    <row r="1" spans="1:18" ht="21" customHeight="1" x14ac:dyDescent="0.3">
      <c r="A1" s="27" t="s">
        <v>0</v>
      </c>
      <c r="B1" s="27"/>
      <c r="C1" s="27"/>
      <c r="D1" s="27"/>
    </row>
    <row r="2" spans="1:18" ht="19.95" customHeight="1" x14ac:dyDescent="0.3">
      <c r="A2" s="28" t="s">
        <v>1</v>
      </c>
      <c r="B2" s="28"/>
      <c r="C2" s="28"/>
      <c r="D2" s="28"/>
    </row>
    <row r="3" spans="1:18" ht="19.95" customHeight="1" x14ac:dyDescent="0.3">
      <c r="A3" s="26" t="s">
        <v>2</v>
      </c>
      <c r="B3" s="26"/>
      <c r="C3" s="26"/>
      <c r="D3" s="26"/>
      <c r="N3" s="42">
        <v>1</v>
      </c>
    </row>
    <row r="4" spans="1:18" ht="69" customHeight="1" x14ac:dyDescent="0.3">
      <c r="A4" s="2" t="s">
        <v>3</v>
      </c>
      <c r="B4" s="2" t="s">
        <v>4</v>
      </c>
      <c r="C4" s="2" t="s">
        <v>5</v>
      </c>
      <c r="D4" s="2" t="s">
        <v>6</v>
      </c>
      <c r="E4" s="24" t="s">
        <v>74</v>
      </c>
      <c r="F4" s="24" t="s">
        <v>75</v>
      </c>
      <c r="G4" s="24" t="s">
        <v>76</v>
      </c>
      <c r="H4" s="24" t="s">
        <v>80</v>
      </c>
      <c r="I4" s="24" t="s">
        <v>81</v>
      </c>
      <c r="J4" s="24" t="s">
        <v>95</v>
      </c>
      <c r="K4" s="24" t="s">
        <v>79</v>
      </c>
      <c r="L4" s="24" t="s">
        <v>94</v>
      </c>
      <c r="M4" s="21" t="s">
        <v>77</v>
      </c>
      <c r="N4" s="21" t="s">
        <v>78</v>
      </c>
      <c r="O4" s="40" t="s">
        <v>96</v>
      </c>
      <c r="P4" s="40" t="s">
        <v>97</v>
      </c>
      <c r="Q4" s="40" t="s">
        <v>98</v>
      </c>
      <c r="R4" s="41" t="s">
        <v>99</v>
      </c>
    </row>
    <row r="5" spans="1:18" ht="31.2" x14ac:dyDescent="0.3">
      <c r="A5" s="3">
        <v>1</v>
      </c>
      <c r="B5" s="4" t="s">
        <v>7</v>
      </c>
      <c r="C5" s="4" t="s">
        <v>8</v>
      </c>
      <c r="D5" s="4" t="s">
        <v>9</v>
      </c>
      <c r="E5" s="3">
        <f>[3]список!E9</f>
        <v>78</v>
      </c>
      <c r="F5" s="3">
        <f>[4]список!E9</f>
        <v>70</v>
      </c>
      <c r="G5" s="3">
        <f>[5]список!E9</f>
        <v>30</v>
      </c>
      <c r="H5" s="3">
        <f>[6]список!E9</f>
        <v>57</v>
      </c>
      <c r="I5" s="3">
        <f>[7]список!E9</f>
        <v>70</v>
      </c>
      <c r="J5" s="3">
        <f>[8]список!E9</f>
        <v>58</v>
      </c>
      <c r="K5" s="3">
        <f>[9]список!E9</f>
        <v>76</v>
      </c>
      <c r="L5" s="3">
        <f>[10]список!E9</f>
        <v>82</v>
      </c>
      <c r="M5" s="22">
        <f>AVERAGE(E5:L5)</f>
        <v>65.125</v>
      </c>
      <c r="N5" s="22">
        <f>SQRT(_xlfn.VAR.S(E5:L5))</f>
        <v>16.762521971861599</v>
      </c>
      <c r="O5" s="43">
        <f>N5/M5*100</f>
        <v>25.738997269653126</v>
      </c>
      <c r="P5" s="22" t="str">
        <f>CONCATENATE("&gt;",TEXT(M5-$N$3*N5,"0.0"))</f>
        <v>&gt;48.4</v>
      </c>
      <c r="Q5" s="22" t="str">
        <f>CONCATENATE("&lt;",TEXT(M5+$N$3*N5,"0.0"))</f>
        <v>&lt;81.9</v>
      </c>
      <c r="R5" s="22">
        <f>AVERAGEIFS(E5:L5,E5:L5,P5,E5:L5,Q5)</f>
        <v>68.166666666666671</v>
      </c>
    </row>
    <row r="6" spans="1:18" ht="31.2" x14ac:dyDescent="0.3">
      <c r="A6" s="3">
        <f>A5+1</f>
        <v>2</v>
      </c>
      <c r="B6" s="5" t="s">
        <v>10</v>
      </c>
      <c r="C6" s="5" t="s">
        <v>11</v>
      </c>
      <c r="D6" s="5" t="s">
        <v>12</v>
      </c>
      <c r="E6" s="3">
        <f>[3]список!E10</f>
        <v>50</v>
      </c>
      <c r="F6" s="3">
        <f>[4]список!E10</f>
        <v>55</v>
      </c>
      <c r="G6" s="3">
        <f>[5]список!E10</f>
        <v>24</v>
      </c>
      <c r="H6" s="3">
        <f>[6]список!E10</f>
        <v>84</v>
      </c>
      <c r="I6" s="3">
        <f>[7]список!E10</f>
        <v>53</v>
      </c>
      <c r="J6" s="3">
        <f>[8]список!E10</f>
        <v>62</v>
      </c>
      <c r="K6" s="3">
        <f>[9]список!E10</f>
        <v>56</v>
      </c>
      <c r="L6" s="3">
        <f>[10]список!E10</f>
        <v>66</v>
      </c>
      <c r="M6" s="22">
        <f t="shared" ref="M6:M8" si="0">AVERAGE(E6:L6)</f>
        <v>56.25</v>
      </c>
      <c r="N6" s="22">
        <f t="shared" ref="N6:N8" si="1">SQRT(_xlfn.VAR.S(E6:L6))</f>
        <v>16.858656106412685</v>
      </c>
      <c r="O6" s="43">
        <f t="shared" ref="O6:O15" si="2">N6/M6*100</f>
        <v>29.970944189178105</v>
      </c>
      <c r="P6" s="22" t="str">
        <f t="shared" ref="P6:P15" si="3">CONCATENATE("&gt;",TEXT(M6-$N$3*N6,"0.0"))</f>
        <v>&gt;39.4</v>
      </c>
      <c r="Q6" s="22" t="str">
        <f t="shared" ref="Q6:Q15" si="4">CONCATENATE("&lt;",TEXT(M6+$N$3*N6,"0.0"))</f>
        <v>&lt;73.1</v>
      </c>
      <c r="R6" s="22">
        <f t="shared" ref="R6:R15" si="5">AVERAGEIFS(E6:L6,E6:L6,P6,E6:L6,Q6)</f>
        <v>57</v>
      </c>
    </row>
    <row r="7" spans="1:18" ht="31.2" x14ac:dyDescent="0.3">
      <c r="A7" s="3">
        <f t="shared" ref="A7:A15" si="6">A6+1</f>
        <v>3</v>
      </c>
      <c r="B7" s="4" t="s">
        <v>13</v>
      </c>
      <c r="C7" s="4" t="s">
        <v>14</v>
      </c>
      <c r="D7" s="4" t="s">
        <v>15</v>
      </c>
      <c r="E7" s="3">
        <f>[3]список!E11</f>
        <v>72</v>
      </c>
      <c r="F7" s="3">
        <f>[4]список!E11</f>
        <v>85</v>
      </c>
      <c r="G7" s="3">
        <f>[5]список!E11</f>
        <v>8</v>
      </c>
      <c r="H7" s="3">
        <f>[6]список!E11</f>
        <v>59</v>
      </c>
      <c r="I7" s="3">
        <f>[7]список!E11</f>
        <v>64</v>
      </c>
      <c r="J7" s="3">
        <f>[8]список!E11</f>
        <v>66</v>
      </c>
      <c r="K7" s="3">
        <f>[9]список!E11</f>
        <v>84</v>
      </c>
      <c r="L7" s="3">
        <f>[10]список!E11</f>
        <v>78</v>
      </c>
      <c r="M7" s="22">
        <f t="shared" si="0"/>
        <v>64.5</v>
      </c>
      <c r="N7" s="22">
        <f t="shared" si="1"/>
        <v>24.680819620564815</v>
      </c>
      <c r="O7" s="43">
        <f t="shared" si="2"/>
        <v>38.264836621030724</v>
      </c>
      <c r="P7" s="22" t="str">
        <f t="shared" si="3"/>
        <v>&gt;39.8</v>
      </c>
      <c r="Q7" s="22" t="str">
        <f t="shared" si="4"/>
        <v>&lt;89.2</v>
      </c>
      <c r="R7" s="23">
        <f t="shared" si="5"/>
        <v>72.571428571428569</v>
      </c>
    </row>
    <row r="8" spans="1:18" ht="31.2" x14ac:dyDescent="0.3">
      <c r="A8" s="3">
        <f t="shared" si="6"/>
        <v>4</v>
      </c>
      <c r="B8" s="4" t="s">
        <v>16</v>
      </c>
      <c r="C8" s="4" t="s">
        <v>17</v>
      </c>
      <c r="D8" s="4" t="s">
        <v>9</v>
      </c>
      <c r="E8" s="3">
        <f>[3]список!E12</f>
        <v>59</v>
      </c>
      <c r="F8" s="3">
        <f>[4]список!E12</f>
        <v>50</v>
      </c>
      <c r="G8" s="3">
        <f>[5]список!E12</f>
        <v>11</v>
      </c>
      <c r="H8" s="3">
        <f>[6]список!E12</f>
        <v>55</v>
      </c>
      <c r="I8" s="3">
        <f>[7]список!E12</f>
        <v>51</v>
      </c>
      <c r="J8" s="3">
        <f>[8]список!E12</f>
        <v>51</v>
      </c>
      <c r="K8" s="3">
        <f>[9]список!E12</f>
        <v>60</v>
      </c>
      <c r="L8" s="3">
        <f>[10]список!E12</f>
        <v>52</v>
      </c>
      <c r="M8" s="22">
        <f t="shared" si="0"/>
        <v>48.625</v>
      </c>
      <c r="N8" s="22">
        <f t="shared" si="1"/>
        <v>15.665590135252303</v>
      </c>
      <c r="O8" s="43">
        <f t="shared" si="2"/>
        <v>32.217151949104995</v>
      </c>
      <c r="P8" s="22" t="str">
        <f t="shared" si="3"/>
        <v>&gt;33.0</v>
      </c>
      <c r="Q8" s="22" t="str">
        <f t="shared" si="4"/>
        <v>&lt;64.3</v>
      </c>
      <c r="R8" s="22">
        <f t="shared" si="5"/>
        <v>54</v>
      </c>
    </row>
    <row r="9" spans="1:18" ht="31.2" x14ac:dyDescent="0.3">
      <c r="A9" s="3">
        <f t="shared" si="6"/>
        <v>5</v>
      </c>
      <c r="B9" s="4" t="s">
        <v>18</v>
      </c>
      <c r="C9" s="4" t="s">
        <v>19</v>
      </c>
      <c r="D9" s="4" t="s">
        <v>20</v>
      </c>
      <c r="E9" s="3">
        <f>[3]список!E13</f>
        <v>55</v>
      </c>
      <c r="F9" s="3">
        <f>[4]список!E13</f>
        <v>85</v>
      </c>
      <c r="G9" s="3">
        <f>[5]список!E13</f>
        <v>74</v>
      </c>
      <c r="H9" s="3">
        <f>[6]список!E13</f>
        <v>86</v>
      </c>
      <c r="I9" s="3">
        <f>[7]список!E13</f>
        <v>90</v>
      </c>
      <c r="J9" s="3">
        <f>[8]список!E13</f>
        <v>73</v>
      </c>
      <c r="K9" s="3">
        <f>[9]список!E13</f>
        <v>68</v>
      </c>
      <c r="L9" s="3">
        <f>[10]список!E13</f>
        <v>84</v>
      </c>
      <c r="M9" s="23">
        <f>AVERAGE(E9:L9)</f>
        <v>76.875</v>
      </c>
      <c r="N9" s="22">
        <f>SQRT(_xlfn.VAR.S(E9:L9))</f>
        <v>11.667261889578034</v>
      </c>
      <c r="O9" s="43">
        <f t="shared" si="2"/>
        <v>15.17692603522346</v>
      </c>
      <c r="P9" s="22" t="str">
        <f t="shared" si="3"/>
        <v>&gt;65.2</v>
      </c>
      <c r="Q9" s="22" t="str">
        <f t="shared" si="4"/>
        <v>&lt;88.5</v>
      </c>
      <c r="R9" s="23">
        <f t="shared" si="5"/>
        <v>78.333333333333329</v>
      </c>
    </row>
    <row r="10" spans="1:18" ht="46.8" x14ac:dyDescent="0.3">
      <c r="A10" s="3">
        <f t="shared" si="6"/>
        <v>6</v>
      </c>
      <c r="B10" s="4" t="s">
        <v>21</v>
      </c>
      <c r="C10" s="5" t="s">
        <v>22</v>
      </c>
      <c r="D10" s="5" t="s">
        <v>23</v>
      </c>
      <c r="E10" s="3">
        <f>[3]список!E14</f>
        <v>76</v>
      </c>
      <c r="F10" s="3">
        <f>[4]список!E14</f>
        <v>55</v>
      </c>
      <c r="G10" s="3">
        <f>[5]список!E14</f>
        <v>53</v>
      </c>
      <c r="H10" s="3">
        <f>[6]список!E14</f>
        <v>66</v>
      </c>
      <c r="I10" s="3">
        <f>[7]список!E14</f>
        <v>94</v>
      </c>
      <c r="J10" s="3">
        <f>[8]список!E14</f>
        <v>51</v>
      </c>
      <c r="K10" s="3">
        <f>[9]список!E14</f>
        <v>88</v>
      </c>
      <c r="L10" s="3">
        <f>[10]список!E14</f>
        <v>64</v>
      </c>
      <c r="M10" s="23">
        <f t="shared" ref="M10:M11" si="7">AVERAGE(E10:L10)</f>
        <v>68.375</v>
      </c>
      <c r="N10" s="22">
        <f t="shared" ref="N10:N11" si="8">SQRT(_xlfn.VAR.S(E10:L10))</f>
        <v>16.221128197508335</v>
      </c>
      <c r="O10" s="43">
        <f t="shared" si="2"/>
        <v>23.723770672772702</v>
      </c>
      <c r="P10" s="22" t="str">
        <f t="shared" si="3"/>
        <v>&gt;52.2</v>
      </c>
      <c r="Q10" s="22" t="str">
        <f t="shared" si="4"/>
        <v>&lt;84.6</v>
      </c>
      <c r="R10" s="22">
        <f t="shared" si="5"/>
        <v>62.8</v>
      </c>
    </row>
    <row r="11" spans="1:18" ht="31.2" x14ac:dyDescent="0.3">
      <c r="A11" s="3">
        <f t="shared" si="6"/>
        <v>7</v>
      </c>
      <c r="B11" s="4" t="s">
        <v>24</v>
      </c>
      <c r="C11" s="4" t="s">
        <v>25</v>
      </c>
      <c r="D11" s="4" t="s">
        <v>26</v>
      </c>
      <c r="E11" s="3">
        <f>[3]список!E15</f>
        <v>73</v>
      </c>
      <c r="F11" s="3">
        <f>[4]список!E15</f>
        <v>75</v>
      </c>
      <c r="G11" s="3">
        <f>[5]список!E15</f>
        <v>58</v>
      </c>
      <c r="H11" s="3">
        <f>[6]список!E15</f>
        <v>54</v>
      </c>
      <c r="I11" s="3">
        <f>[7]список!E15</f>
        <v>79</v>
      </c>
      <c r="J11" s="3">
        <f>[8]список!E15</f>
        <v>92</v>
      </c>
      <c r="K11" s="3">
        <f>[9]список!E15</f>
        <v>52</v>
      </c>
      <c r="L11" s="3">
        <f>[10]список!E15</f>
        <v>76</v>
      </c>
      <c r="M11" s="23">
        <f t="shared" si="7"/>
        <v>69.875</v>
      </c>
      <c r="N11" s="22">
        <f t="shared" si="8"/>
        <v>13.932874793092774</v>
      </c>
      <c r="O11" s="43">
        <f t="shared" si="2"/>
        <v>19.939713478486976</v>
      </c>
      <c r="P11" s="22" t="str">
        <f t="shared" si="3"/>
        <v>&gt;55.9</v>
      </c>
      <c r="Q11" s="22" t="str">
        <f t="shared" si="4"/>
        <v>&lt;83.8</v>
      </c>
      <c r="R11" s="23">
        <f t="shared" si="5"/>
        <v>72.2</v>
      </c>
    </row>
    <row r="12" spans="1:18" ht="31.2" x14ac:dyDescent="0.3">
      <c r="A12" s="3">
        <f t="shared" si="6"/>
        <v>8</v>
      </c>
      <c r="B12" s="4" t="s">
        <v>27</v>
      </c>
      <c r="C12" s="4" t="s">
        <v>28</v>
      </c>
      <c r="D12" s="4" t="s">
        <v>29</v>
      </c>
      <c r="E12" s="3">
        <f>[3]список!E16</f>
        <v>74</v>
      </c>
      <c r="F12" s="3">
        <f>[4]список!E16</f>
        <v>80</v>
      </c>
      <c r="G12" s="3">
        <f>[5]список!E16</f>
        <v>65</v>
      </c>
      <c r="H12" s="3">
        <f>[6]список!E16</f>
        <v>82</v>
      </c>
      <c r="I12" s="3">
        <f>[7]список!E16</f>
        <v>70</v>
      </c>
      <c r="J12" s="3">
        <f>[8]список!E16</f>
        <v>81</v>
      </c>
      <c r="K12" s="3">
        <f>[9]список!E16</f>
        <v>76</v>
      </c>
      <c r="L12" s="3">
        <f>[10]список!E16</f>
        <v>84</v>
      </c>
      <c r="M12" s="23">
        <f>AVERAGE(E12:L12)</f>
        <v>76.5</v>
      </c>
      <c r="N12" s="22">
        <f>SQRT(_xlfn.VAR.S(E12:L12))</f>
        <v>6.5465367070797713</v>
      </c>
      <c r="O12" s="43">
        <f t="shared" si="2"/>
        <v>8.5575643229800935</v>
      </c>
      <c r="P12" s="22" t="str">
        <f t="shared" si="3"/>
        <v>&gt;70.0</v>
      </c>
      <c r="Q12" s="22" t="str">
        <f t="shared" si="4"/>
        <v>&lt;83.0</v>
      </c>
      <c r="R12" s="23">
        <f t="shared" si="5"/>
        <v>78.599999999999994</v>
      </c>
    </row>
    <row r="13" spans="1:18" ht="31.2" x14ac:dyDescent="0.3">
      <c r="A13" s="3">
        <f t="shared" si="6"/>
        <v>9</v>
      </c>
      <c r="B13" s="20" t="s">
        <v>86</v>
      </c>
      <c r="C13" s="20" t="s">
        <v>87</v>
      </c>
      <c r="D13" s="20" t="s">
        <v>12</v>
      </c>
      <c r="E13" s="25"/>
      <c r="F13" s="3">
        <f>[4]список!E17</f>
        <v>55</v>
      </c>
      <c r="G13" s="3">
        <f>[5]список!E17</f>
        <v>24</v>
      </c>
      <c r="H13" s="3">
        <f>[6]список!E17</f>
        <v>49</v>
      </c>
      <c r="I13" s="3">
        <f>[7]список!E17</f>
        <v>66</v>
      </c>
      <c r="J13" s="3">
        <f>[8]список!E17</f>
        <v>66</v>
      </c>
      <c r="K13" s="3">
        <f>[9]список!E17</f>
        <v>80</v>
      </c>
      <c r="L13" s="3">
        <f>[10]список!E17</f>
        <v>53</v>
      </c>
      <c r="M13" s="22">
        <f t="shared" ref="M13:M15" si="9">AVERAGE(E13:L13)</f>
        <v>56.142857142857146</v>
      </c>
      <c r="N13" s="22">
        <f t="shared" ref="N13:N15" si="10">SQRT(_xlfn.VAR.S(E13:L13))</f>
        <v>17.601406870177268</v>
      </c>
      <c r="O13" s="43">
        <f t="shared" si="2"/>
        <v>31.351106384539662</v>
      </c>
      <c r="P13" s="22" t="str">
        <f t="shared" si="3"/>
        <v>&gt;38.5</v>
      </c>
      <c r="Q13" s="22" t="str">
        <f t="shared" si="4"/>
        <v>&lt;73.7</v>
      </c>
      <c r="R13" s="22">
        <f t="shared" si="5"/>
        <v>57.8</v>
      </c>
    </row>
    <row r="14" spans="1:18" ht="31.2" x14ac:dyDescent="0.3">
      <c r="A14" s="3">
        <f t="shared" si="6"/>
        <v>10</v>
      </c>
      <c r="B14" s="20" t="s">
        <v>82</v>
      </c>
      <c r="C14" s="20" t="s">
        <v>83</v>
      </c>
      <c r="D14" s="20" t="s">
        <v>47</v>
      </c>
      <c r="E14" s="25"/>
      <c r="F14" s="3">
        <f>[4]список!E18</f>
        <v>50</v>
      </c>
      <c r="G14" s="3">
        <f>[5]список!E18</f>
        <v>10</v>
      </c>
      <c r="H14" s="3">
        <f>[6]список!E18</f>
        <v>33</v>
      </c>
      <c r="I14" s="3">
        <f>[7]список!E18</f>
        <v>68</v>
      </c>
      <c r="J14" s="3">
        <f>[8]список!E18</f>
        <v>66</v>
      </c>
      <c r="K14" s="3">
        <f>[9]список!E18</f>
        <v>56</v>
      </c>
      <c r="L14" s="3">
        <f>[10]список!E18</f>
        <v>46</v>
      </c>
      <c r="M14" s="22">
        <f t="shared" si="9"/>
        <v>47</v>
      </c>
      <c r="N14" s="22">
        <f t="shared" si="10"/>
        <v>20.240223977680351</v>
      </c>
      <c r="O14" s="43">
        <f t="shared" si="2"/>
        <v>43.064306335490109</v>
      </c>
      <c r="P14" s="22" t="str">
        <f t="shared" si="3"/>
        <v>&gt;26.8</v>
      </c>
      <c r="Q14" s="22" t="str">
        <f t="shared" si="4"/>
        <v>&lt;67.2</v>
      </c>
      <c r="R14" s="22">
        <f t="shared" si="5"/>
        <v>50.2</v>
      </c>
    </row>
    <row r="15" spans="1:18" ht="31.2" x14ac:dyDescent="0.3">
      <c r="A15" s="3">
        <f t="shared" si="6"/>
        <v>11</v>
      </c>
      <c r="B15" s="20" t="s">
        <v>84</v>
      </c>
      <c r="C15" s="20" t="s">
        <v>85</v>
      </c>
      <c r="D15" s="20" t="s">
        <v>47</v>
      </c>
      <c r="E15" s="25"/>
      <c r="F15" s="3">
        <f>[4]список!E19</f>
        <v>60</v>
      </c>
      <c r="G15" s="3">
        <f>[5]список!E19</f>
        <v>9</v>
      </c>
      <c r="H15" s="3">
        <f>[6]список!E19</f>
        <v>22</v>
      </c>
      <c r="I15" s="3">
        <f>[7]список!E19</f>
        <v>70</v>
      </c>
      <c r="J15" s="3">
        <f>[8]список!E19</f>
        <v>52</v>
      </c>
      <c r="K15" s="3">
        <f>[9]список!E19</f>
        <v>60</v>
      </c>
      <c r="L15" s="3">
        <f>[10]список!E19</f>
        <v>49</v>
      </c>
      <c r="M15" s="22">
        <f t="shared" si="9"/>
        <v>46</v>
      </c>
      <c r="N15" s="22">
        <f t="shared" si="10"/>
        <v>22.203603311174518</v>
      </c>
      <c r="O15" s="43">
        <f t="shared" si="2"/>
        <v>48.268702850379384</v>
      </c>
      <c r="P15" s="22" t="str">
        <f t="shared" si="3"/>
        <v>&gt;23.8</v>
      </c>
      <c r="Q15" s="22" t="str">
        <f t="shared" si="4"/>
        <v>&lt;68.2</v>
      </c>
      <c r="R15" s="22">
        <f t="shared" si="5"/>
        <v>55.25</v>
      </c>
    </row>
  </sheetData>
  <sheetProtection selectLockedCells="1" selectUnlockedCells="1"/>
  <mergeCells count="3">
    <mergeCell ref="A3:D3"/>
    <mergeCell ref="A1:D1"/>
    <mergeCell ref="A2:D2"/>
  </mergeCells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topLeftCell="D1" workbookViewId="0">
      <selection activeCell="N9" sqref="N9"/>
    </sheetView>
  </sheetViews>
  <sheetFormatPr defaultRowHeight="13.2" x14ac:dyDescent="0.25"/>
  <cols>
    <col min="1" max="1" width="4.6640625" style="6" customWidth="1"/>
    <col min="2" max="2" width="38.33203125" style="6" customWidth="1"/>
    <col min="3" max="3" width="61.5546875" style="6" customWidth="1"/>
    <col min="4" max="4" width="26.33203125" style="6" customWidth="1"/>
    <col min="5" max="10" width="5.109375" style="6" customWidth="1"/>
    <col min="11" max="11" width="6.109375" style="6" customWidth="1"/>
    <col min="12" max="12" width="5.5546875" style="6" customWidth="1"/>
    <col min="13" max="13" width="5.6640625" style="6" customWidth="1"/>
    <col min="14" max="14" width="7" style="6" customWidth="1"/>
    <col min="15" max="15" width="6.21875" style="6" customWidth="1"/>
    <col min="16" max="16" width="7.88671875" style="6" customWidth="1"/>
    <col min="17" max="16384" width="8.88671875" style="6"/>
  </cols>
  <sheetData>
    <row r="1" spans="1:16" ht="17.399999999999999" x14ac:dyDescent="0.25">
      <c r="A1" s="31" t="s">
        <v>0</v>
      </c>
      <c r="B1" s="31"/>
      <c r="C1" s="31"/>
      <c r="D1" s="31"/>
    </row>
    <row r="2" spans="1:16" ht="20.399999999999999" customHeight="1" x14ac:dyDescent="0.25">
      <c r="A2" s="32" t="s">
        <v>30</v>
      </c>
      <c r="B2" s="32"/>
      <c r="C2" s="32"/>
      <c r="D2" s="32"/>
    </row>
    <row r="3" spans="1:16" ht="20.399999999999999" customHeight="1" x14ac:dyDescent="0.25">
      <c r="A3" s="29" t="s">
        <v>2</v>
      </c>
      <c r="B3" s="30"/>
      <c r="C3" s="30"/>
      <c r="D3" s="30"/>
      <c r="L3" s="42">
        <v>1</v>
      </c>
    </row>
    <row r="4" spans="1:16" ht="65.400000000000006" customHeight="1" x14ac:dyDescent="0.25">
      <c r="A4" s="7" t="s">
        <v>3</v>
      </c>
      <c r="B4" s="7" t="s">
        <v>4</v>
      </c>
      <c r="C4" s="7" t="s">
        <v>5</v>
      </c>
      <c r="D4" s="7" t="s">
        <v>6</v>
      </c>
      <c r="E4" s="24" t="s">
        <v>75</v>
      </c>
      <c r="F4" s="24" t="s">
        <v>76</v>
      </c>
      <c r="G4" s="24" t="s">
        <v>80</v>
      </c>
      <c r="H4" s="24" t="s">
        <v>81</v>
      </c>
      <c r="I4" s="24" t="s">
        <v>95</v>
      </c>
      <c r="J4" s="24" t="s">
        <v>79</v>
      </c>
      <c r="K4" s="21" t="s">
        <v>77</v>
      </c>
      <c r="L4" s="21" t="s">
        <v>78</v>
      </c>
      <c r="M4" s="40" t="s">
        <v>96</v>
      </c>
      <c r="N4" s="40" t="s">
        <v>97</v>
      </c>
      <c r="O4" s="40" t="s">
        <v>98</v>
      </c>
      <c r="P4" s="41" t="s">
        <v>99</v>
      </c>
    </row>
    <row r="5" spans="1:16" ht="31.2" x14ac:dyDescent="0.25">
      <c r="A5" s="8">
        <v>1</v>
      </c>
      <c r="B5" s="9" t="s">
        <v>31</v>
      </c>
      <c r="C5" s="9" t="s">
        <v>32</v>
      </c>
      <c r="D5" s="9" t="s">
        <v>15</v>
      </c>
      <c r="E5" s="3">
        <f>[11]список!E9</f>
        <v>80</v>
      </c>
      <c r="F5" s="3">
        <f>[2]список!E9</f>
        <v>44</v>
      </c>
      <c r="G5" s="3">
        <f>[12]список!E9</f>
        <v>70</v>
      </c>
      <c r="H5" s="3">
        <f>[13]список!E9</f>
        <v>80</v>
      </c>
      <c r="I5" s="3">
        <f>[14]список!E9</f>
        <v>49</v>
      </c>
      <c r="J5" s="3">
        <f>[15]список!E9</f>
        <v>82</v>
      </c>
      <c r="K5" s="22">
        <f>AVERAGE(E5:J5)</f>
        <v>67.5</v>
      </c>
      <c r="L5" s="22">
        <f>SQRT(_xlfn.VAR.S(E5:J5))</f>
        <v>16.873055443517039</v>
      </c>
      <c r="M5" s="43">
        <f>L5/K5*100</f>
        <v>24.997119175580799</v>
      </c>
      <c r="N5" s="22" t="str">
        <f>CONCATENATE("&gt;",TEXT(K5-$L$3*L5,"0.0"))</f>
        <v>&gt;50.6</v>
      </c>
      <c r="O5" s="22" t="str">
        <f>CONCATENATE("&lt;",TEXT(K5+$L$3*L5,"0.0"))</f>
        <v>&lt;84.4</v>
      </c>
      <c r="P5" s="23">
        <f>AVERAGEIFS(C5:J5,C5:J5,N5,C5:J5,O5)</f>
        <v>78</v>
      </c>
    </row>
    <row r="6" spans="1:16" ht="31.2" x14ac:dyDescent="0.25">
      <c r="A6" s="8">
        <f>A5+1</f>
        <v>2</v>
      </c>
      <c r="B6" s="9" t="s">
        <v>33</v>
      </c>
      <c r="C6" s="9" t="s">
        <v>34</v>
      </c>
      <c r="D6" s="9" t="s">
        <v>29</v>
      </c>
      <c r="E6" s="3">
        <f>[11]список!E10</f>
        <v>80</v>
      </c>
      <c r="F6" s="3">
        <f>[2]список!E10</f>
        <v>36</v>
      </c>
      <c r="G6" s="3">
        <f>[12]список!E10</f>
        <v>64</v>
      </c>
      <c r="H6" s="3">
        <f>[13]список!E10</f>
        <v>58</v>
      </c>
      <c r="I6" s="3">
        <f>[14]список!E10</f>
        <v>58</v>
      </c>
      <c r="J6" s="3">
        <f>[15]список!E10</f>
        <v>58</v>
      </c>
      <c r="K6" s="22">
        <f>AVERAGE(E6:J6)</f>
        <v>59</v>
      </c>
      <c r="L6" s="22">
        <f>SQRT(_xlfn.VAR.S(E6:J6))</f>
        <v>14.127986409959489</v>
      </c>
      <c r="M6" s="43">
        <f t="shared" ref="M6:M9" si="0">L6/K6*100</f>
        <v>23.945739677897436</v>
      </c>
      <c r="N6" s="22" t="str">
        <f t="shared" ref="N6:N9" si="1">CONCATENATE("&gt;",TEXT(K6-$L$3*L6,"0.0"))</f>
        <v>&gt;44.9</v>
      </c>
      <c r="O6" s="22" t="str">
        <f t="shared" ref="O6:O9" si="2">CONCATENATE("&lt;",TEXT(K6+$L$3*L6,"0.0"))</f>
        <v>&lt;73.1</v>
      </c>
      <c r="P6" s="22">
        <f t="shared" ref="P6:P9" si="3">AVERAGEIFS(C6:J6,C6:J6,N6,C6:J6,O6)</f>
        <v>59.5</v>
      </c>
    </row>
    <row r="7" spans="1:16" ht="31.2" x14ac:dyDescent="0.25">
      <c r="A7" s="8">
        <f t="shared" ref="A7:A9" si="4">A6+1</f>
        <v>3</v>
      </c>
      <c r="B7" s="10" t="s">
        <v>35</v>
      </c>
      <c r="C7" s="10" t="s">
        <v>36</v>
      </c>
      <c r="D7" s="10" t="s">
        <v>37</v>
      </c>
      <c r="E7" s="3">
        <f>[11]список!E11</f>
        <v>85</v>
      </c>
      <c r="F7" s="3">
        <f>[2]список!E11</f>
        <v>56</v>
      </c>
      <c r="G7" s="3">
        <f>[12]список!E11</f>
        <v>70</v>
      </c>
      <c r="H7" s="3">
        <f>[13]список!E11</f>
        <v>83</v>
      </c>
      <c r="I7" s="3">
        <f>[14]список!E11</f>
        <v>73</v>
      </c>
      <c r="J7" s="3">
        <f>[15]список!E11</f>
        <v>90</v>
      </c>
      <c r="K7" s="23">
        <f>AVERAGE(E7:J7)</f>
        <v>76.166666666666671</v>
      </c>
      <c r="L7" s="22">
        <f>SQRT(_xlfn.VAR.S(E7:J7))</f>
        <v>12.416387021459469</v>
      </c>
      <c r="M7" s="43">
        <f t="shared" si="0"/>
        <v>16.301602216358162</v>
      </c>
      <c r="N7" s="22" t="str">
        <f t="shared" si="1"/>
        <v>&gt;63.8</v>
      </c>
      <c r="O7" s="22" t="str">
        <f t="shared" si="2"/>
        <v>&lt;88.6</v>
      </c>
      <c r="P7" s="23">
        <f t="shared" si="3"/>
        <v>77.75</v>
      </c>
    </row>
    <row r="8" spans="1:16" ht="31.2" x14ac:dyDescent="0.25">
      <c r="A8" s="8">
        <f t="shared" si="4"/>
        <v>4</v>
      </c>
      <c r="B8" s="20" t="s">
        <v>88</v>
      </c>
      <c r="C8" s="20" t="s">
        <v>89</v>
      </c>
      <c r="D8" s="20" t="s">
        <v>12</v>
      </c>
      <c r="E8" s="3">
        <f>[11]список!E12</f>
        <v>75</v>
      </c>
      <c r="F8" s="3">
        <f>[2]список!E12</f>
        <v>62</v>
      </c>
      <c r="G8" s="3">
        <f>[12]список!E12</f>
        <v>84</v>
      </c>
      <c r="H8" s="3">
        <f>[13]список!E12</f>
        <v>57</v>
      </c>
      <c r="I8" s="3">
        <f>[14]список!E12</f>
        <v>77</v>
      </c>
      <c r="J8" s="3">
        <f>[15]список!E12</f>
        <v>66</v>
      </c>
      <c r="K8" s="22">
        <f>AVERAGE(E8:J8)</f>
        <v>70.166666666666671</v>
      </c>
      <c r="L8" s="22">
        <f>SQRT(_xlfn.VAR.S(E8:J8))</f>
        <v>10.186592495366957</v>
      </c>
      <c r="M8" s="43">
        <f t="shared" si="0"/>
        <v>14.517709019525354</v>
      </c>
      <c r="N8" s="22" t="str">
        <f t="shared" si="1"/>
        <v>&gt;60.0</v>
      </c>
      <c r="O8" s="22" t="str">
        <f t="shared" si="2"/>
        <v>&lt;80.4</v>
      </c>
      <c r="P8" s="22">
        <f t="shared" si="3"/>
        <v>70</v>
      </c>
    </row>
    <row r="9" spans="1:16" ht="31.2" x14ac:dyDescent="0.25">
      <c r="A9" s="8">
        <f t="shared" si="4"/>
        <v>5</v>
      </c>
      <c r="B9" s="20" t="s">
        <v>90</v>
      </c>
      <c r="C9" s="20" t="s">
        <v>91</v>
      </c>
      <c r="D9" s="20" t="s">
        <v>12</v>
      </c>
      <c r="E9" s="3">
        <f>[11]список!E13</f>
        <v>70</v>
      </c>
      <c r="F9" s="3">
        <f>[2]список!E13</f>
        <v>71</v>
      </c>
      <c r="G9" s="3">
        <f>[12]список!E13</f>
        <v>90</v>
      </c>
      <c r="H9" s="3">
        <f>[13]список!E13</f>
        <v>74</v>
      </c>
      <c r="I9" s="3">
        <f>[14]список!E13</f>
        <v>70</v>
      </c>
      <c r="J9" s="3">
        <f>[15]список!E13</f>
        <v>72</v>
      </c>
      <c r="K9" s="23">
        <f>AVERAGE(E9:J9)</f>
        <v>74.5</v>
      </c>
      <c r="L9" s="22">
        <f>SQRT(_xlfn.VAR.S(E9:J9))</f>
        <v>7.7395090283557391</v>
      </c>
      <c r="M9" s="43">
        <f t="shared" si="0"/>
        <v>10.388602722625153</v>
      </c>
      <c r="N9" s="22" t="str">
        <f t="shared" si="1"/>
        <v>&gt;66.8</v>
      </c>
      <c r="O9" s="22" t="str">
        <f t="shared" si="2"/>
        <v>&lt;82.2</v>
      </c>
      <c r="P9" s="22">
        <f t="shared" si="3"/>
        <v>71.400000000000006</v>
      </c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opLeftCell="C1" zoomScaleNormal="100" workbookViewId="0">
      <selection activeCell="N7" sqref="N7:Q7"/>
    </sheetView>
  </sheetViews>
  <sheetFormatPr defaultRowHeight="13.2" x14ac:dyDescent="0.25"/>
  <cols>
    <col min="1" max="1" width="4.6640625" style="6" customWidth="1"/>
    <col min="2" max="2" width="38.33203125" style="6" customWidth="1"/>
    <col min="3" max="3" width="52.109375" style="6" customWidth="1"/>
    <col min="4" max="4" width="21.88671875" style="6" customWidth="1"/>
    <col min="5" max="10" width="4.77734375" style="6" customWidth="1"/>
    <col min="11" max="11" width="4.21875" style="6" customWidth="1"/>
    <col min="12" max="12" width="6.5546875" style="6" customWidth="1"/>
    <col min="13" max="13" width="5.77734375" style="6" customWidth="1"/>
    <col min="14" max="14" width="6.21875" style="6" customWidth="1"/>
    <col min="15" max="15" width="7.21875" style="6" customWidth="1"/>
    <col min="16" max="16" width="6.88671875" style="6" customWidth="1"/>
    <col min="17" max="17" width="8.109375" style="6" customWidth="1"/>
    <col min="18" max="16384" width="8.88671875" style="6"/>
  </cols>
  <sheetData>
    <row r="1" spans="1:17" ht="15.6" x14ac:dyDescent="0.25">
      <c r="A1" s="33" t="s">
        <v>0</v>
      </c>
      <c r="B1" s="33"/>
      <c r="C1" s="33"/>
      <c r="D1" s="33"/>
    </row>
    <row r="2" spans="1:17" ht="15.6" customHeight="1" x14ac:dyDescent="0.25">
      <c r="A2" s="33" t="s">
        <v>38</v>
      </c>
      <c r="B2" s="33"/>
      <c r="C2" s="33"/>
      <c r="D2" s="33"/>
    </row>
    <row r="3" spans="1:17" ht="22.2" customHeight="1" x14ac:dyDescent="0.25">
      <c r="A3" s="29" t="s">
        <v>2</v>
      </c>
      <c r="B3" s="30"/>
      <c r="C3" s="30"/>
      <c r="D3" s="30"/>
      <c r="M3" s="42">
        <v>1</v>
      </c>
    </row>
    <row r="4" spans="1:17" ht="65.400000000000006" customHeight="1" x14ac:dyDescent="0.25">
      <c r="A4" s="7" t="s">
        <v>3</v>
      </c>
      <c r="B4" s="7" t="s">
        <v>4</v>
      </c>
      <c r="C4" s="7" t="s">
        <v>5</v>
      </c>
      <c r="D4" s="7" t="s">
        <v>6</v>
      </c>
      <c r="E4" s="24" t="s">
        <v>75</v>
      </c>
      <c r="F4" s="24" t="s">
        <v>76</v>
      </c>
      <c r="G4" s="24" t="s">
        <v>80</v>
      </c>
      <c r="H4" s="24" t="s">
        <v>81</v>
      </c>
      <c r="I4" s="24" t="s">
        <v>95</v>
      </c>
      <c r="J4" s="24" t="s">
        <v>79</v>
      </c>
      <c r="K4" s="24" t="s">
        <v>94</v>
      </c>
      <c r="L4" s="21" t="s">
        <v>77</v>
      </c>
      <c r="M4" s="21" t="s">
        <v>78</v>
      </c>
      <c r="N4" s="40" t="s">
        <v>96</v>
      </c>
      <c r="O4" s="40" t="s">
        <v>97</v>
      </c>
      <c r="P4" s="40" t="s">
        <v>98</v>
      </c>
      <c r="Q4" s="41" t="s">
        <v>99</v>
      </c>
    </row>
    <row r="5" spans="1:17" ht="27.6" x14ac:dyDescent="0.25">
      <c r="A5" s="11">
        <v>1</v>
      </c>
      <c r="B5" s="12" t="s">
        <v>39</v>
      </c>
      <c r="C5" s="13" t="s">
        <v>40</v>
      </c>
      <c r="D5" s="13" t="s">
        <v>29</v>
      </c>
      <c r="E5" s="3">
        <f>[16]список!E9</f>
        <v>75</v>
      </c>
      <c r="F5" s="3">
        <f>[1]список!E9</f>
        <v>65</v>
      </c>
      <c r="G5" s="3">
        <f>[17]список!E9</f>
        <v>86</v>
      </c>
      <c r="H5" s="3">
        <f>[18]список!E9</f>
        <v>81</v>
      </c>
      <c r="I5" s="3">
        <f>[19]список!E9</f>
        <v>78</v>
      </c>
      <c r="J5" s="3">
        <f>[20]список!E9</f>
        <v>58</v>
      </c>
      <c r="K5" s="3">
        <f>[21]список!E9</f>
        <v>84</v>
      </c>
      <c r="L5" s="23">
        <f t="shared" ref="L5:L20" si="0">AVERAGE(E5:K5)</f>
        <v>75.285714285714292</v>
      </c>
      <c r="M5" s="22">
        <f t="shared" ref="M5:M20" si="1">SQRT(_xlfn.VAR.S(E5:K5))</f>
        <v>10.291003930849609</v>
      </c>
      <c r="N5" s="43">
        <f t="shared" ref="N5" si="2">M5/L5*100</f>
        <v>13.669265183291698</v>
      </c>
      <c r="O5" s="22" t="str">
        <f>CONCATENATE("&gt;",TEXT(L5-$M$3*M5,"0.0"))</f>
        <v>&gt;65.0</v>
      </c>
      <c r="P5" s="22" t="str">
        <f>CONCATENATE("&lt;",TEXT(L5+$M$3*M5,"0.0"))</f>
        <v>&lt;85.6</v>
      </c>
      <c r="Q5" s="23">
        <f>AVERAGEIFS(E5:K5,E5:K5,O5,E5:K5,P5)</f>
        <v>79.5</v>
      </c>
    </row>
    <row r="6" spans="1:17" ht="27.6" x14ac:dyDescent="0.25">
      <c r="A6" s="11">
        <f>A5+1</f>
        <v>2</v>
      </c>
      <c r="B6" s="12" t="s">
        <v>41</v>
      </c>
      <c r="C6" s="14" t="s">
        <v>42</v>
      </c>
      <c r="D6" s="14" t="s">
        <v>37</v>
      </c>
      <c r="E6" s="3">
        <f>[16]список!E10</f>
        <v>90</v>
      </c>
      <c r="F6" s="3">
        <f>[1]список!E10</f>
        <v>86</v>
      </c>
      <c r="G6" s="3">
        <f>[17]список!E10</f>
        <v>98</v>
      </c>
      <c r="H6" s="3">
        <f>[18]список!E10</f>
        <v>76</v>
      </c>
      <c r="I6" s="3">
        <f>[19]список!E10</f>
        <v>87</v>
      </c>
      <c r="J6" s="3">
        <f>[20]список!E10</f>
        <v>90</v>
      </c>
      <c r="K6" s="3">
        <f>[21]список!E10</f>
        <v>80</v>
      </c>
      <c r="L6" s="23">
        <f t="shared" si="0"/>
        <v>86.714285714285708</v>
      </c>
      <c r="M6" s="22">
        <f t="shared" si="1"/>
        <v>7.1813249871753175</v>
      </c>
      <c r="N6" s="43">
        <f t="shared" ref="N6:N18" si="3">M6/L6*100</f>
        <v>8.2815938896585219</v>
      </c>
      <c r="O6" s="22" t="str">
        <f t="shared" ref="O6:O18" si="4">CONCATENATE("&gt;",TEXT(L6-$M$3*M6,"0.0"))</f>
        <v>&gt;79.5</v>
      </c>
      <c r="P6" s="22" t="str">
        <f t="shared" ref="P6:P18" si="5">CONCATENATE("&lt;",TEXT(L6+$M$3*M6,"0.0"))</f>
        <v>&lt;93.9</v>
      </c>
      <c r="Q6" s="23">
        <f t="shared" ref="Q6:Q18" si="6">AVERAGEIFS(E6:K6,E6:K6,O6,E6:K6,P6)</f>
        <v>86.6</v>
      </c>
    </row>
    <row r="7" spans="1:17" ht="27.6" x14ac:dyDescent="0.25">
      <c r="A7" s="11">
        <f t="shared" ref="A7:A29" si="7">A6+1</f>
        <v>3</v>
      </c>
      <c r="B7" s="14" t="s">
        <v>43</v>
      </c>
      <c r="C7" s="14" t="s">
        <v>44</v>
      </c>
      <c r="D7" s="14" t="s">
        <v>12</v>
      </c>
      <c r="E7" s="3">
        <f>[16]список!E11</f>
        <v>72</v>
      </c>
      <c r="F7" s="3">
        <f>[1]список!E11</f>
        <v>20</v>
      </c>
      <c r="G7" s="3">
        <f>[17]список!E11</f>
        <v>86</v>
      </c>
      <c r="H7" s="3">
        <f>[18]список!E11</f>
        <v>75</v>
      </c>
      <c r="I7" s="3">
        <f>[19]список!E11</f>
        <v>75</v>
      </c>
      <c r="J7" s="3">
        <f>[20]список!E11</f>
        <v>62</v>
      </c>
      <c r="K7" s="3">
        <f>[21]список!E11</f>
        <v>63</v>
      </c>
      <c r="L7" s="22">
        <f t="shared" si="0"/>
        <v>64.714285714285708</v>
      </c>
      <c r="M7" s="22">
        <f t="shared" si="1"/>
        <v>21.320680771763097</v>
      </c>
      <c r="N7" s="43">
        <f t="shared" si="3"/>
        <v>32.945864327227746</v>
      </c>
      <c r="O7" s="22" t="str">
        <f t="shared" si="4"/>
        <v>&gt;43.4</v>
      </c>
      <c r="P7" s="22" t="str">
        <f t="shared" si="5"/>
        <v>&lt;86.0</v>
      </c>
      <c r="Q7" s="22">
        <f t="shared" si="6"/>
        <v>69.400000000000006</v>
      </c>
    </row>
    <row r="8" spans="1:17" ht="18.600000000000001" customHeight="1" x14ac:dyDescent="0.25">
      <c r="A8" s="11">
        <f t="shared" si="7"/>
        <v>4</v>
      </c>
      <c r="B8" s="13" t="s">
        <v>45</v>
      </c>
      <c r="C8" s="13" t="s">
        <v>46</v>
      </c>
      <c r="D8" s="13" t="s">
        <v>47</v>
      </c>
      <c r="E8" s="3">
        <f>[16]список!E12</f>
        <v>68</v>
      </c>
      <c r="F8" s="3">
        <f>[1]список!E12</f>
        <v>20</v>
      </c>
      <c r="G8" s="3">
        <f>[17]список!E12</f>
        <v>47</v>
      </c>
      <c r="H8" s="3">
        <f>[18]список!E12</f>
        <v>63</v>
      </c>
      <c r="I8" s="3">
        <f>[19]список!E12</f>
        <v>62</v>
      </c>
      <c r="J8" s="3">
        <f>[20]список!E12</f>
        <v>68</v>
      </c>
      <c r="K8" s="3">
        <f>[21]список!E12</f>
        <v>65</v>
      </c>
      <c r="L8" s="22">
        <f t="shared" si="0"/>
        <v>56.142857142857146</v>
      </c>
      <c r="M8" s="22">
        <f t="shared" si="1"/>
        <v>17.468338705866017</v>
      </c>
      <c r="N8" s="43">
        <f t="shared" si="3"/>
        <v>31.114089297980179</v>
      </c>
      <c r="O8" s="22" t="str">
        <f t="shared" si="4"/>
        <v>&gt;38.7</v>
      </c>
      <c r="P8" s="22" t="str">
        <f t="shared" si="5"/>
        <v>&lt;73.6</v>
      </c>
      <c r="Q8" s="22">
        <f t="shared" si="6"/>
        <v>62.166666666666664</v>
      </c>
    </row>
    <row r="9" spans="1:17" ht="18.600000000000001" customHeight="1" x14ac:dyDescent="0.25">
      <c r="A9" s="11">
        <f t="shared" si="7"/>
        <v>5</v>
      </c>
      <c r="B9" s="13" t="s">
        <v>48</v>
      </c>
      <c r="C9" s="13" t="s">
        <v>49</v>
      </c>
      <c r="D9" s="13" t="s">
        <v>47</v>
      </c>
      <c r="E9" s="3">
        <f>[16]список!E13</f>
        <v>60</v>
      </c>
      <c r="F9" s="3">
        <f>[1]список!E13</f>
        <v>12</v>
      </c>
      <c r="G9" s="3">
        <f>[17]список!E13</f>
        <v>33</v>
      </c>
      <c r="H9" s="3">
        <f>[18]список!E13</f>
        <v>69</v>
      </c>
      <c r="I9" s="3">
        <f>[19]список!E13</f>
        <v>63</v>
      </c>
      <c r="J9" s="3">
        <f>[20]список!E13</f>
        <v>52</v>
      </c>
      <c r="K9" s="3">
        <f>[21]список!E13</f>
        <v>52</v>
      </c>
      <c r="L9" s="22">
        <f t="shared" si="0"/>
        <v>48.714285714285715</v>
      </c>
      <c r="M9" s="22">
        <f t="shared" si="1"/>
        <v>19.830231850336379</v>
      </c>
      <c r="N9" s="43">
        <f t="shared" si="3"/>
        <v>40.707220807142122</v>
      </c>
      <c r="O9" s="22" t="str">
        <f t="shared" si="4"/>
        <v>&gt;28.9</v>
      </c>
      <c r="P9" s="22" t="str">
        <f t="shared" si="5"/>
        <v>&lt;68.5</v>
      </c>
      <c r="Q9" s="22">
        <f t="shared" si="6"/>
        <v>52</v>
      </c>
    </row>
    <row r="10" spans="1:17" ht="27.6" x14ac:dyDescent="0.25">
      <c r="A10" s="11">
        <f t="shared" si="7"/>
        <v>6</v>
      </c>
      <c r="B10" s="13" t="s">
        <v>50</v>
      </c>
      <c r="C10" s="13" t="s">
        <v>51</v>
      </c>
      <c r="D10" s="13" t="s">
        <v>47</v>
      </c>
      <c r="E10" s="3">
        <f>[16]список!E14</f>
        <v>55</v>
      </c>
      <c r="F10" s="3">
        <f>[1]список!E14</f>
        <v>23</v>
      </c>
      <c r="G10" s="3">
        <f>[17]список!E14</f>
        <v>42</v>
      </c>
      <c r="H10" s="3">
        <f>[18]список!E14</f>
        <v>56</v>
      </c>
      <c r="I10" s="3">
        <f>[19]список!E14</f>
        <v>63</v>
      </c>
      <c r="J10" s="3">
        <f>[20]список!E14</f>
        <v>46</v>
      </c>
      <c r="K10" s="3">
        <f>[21]список!E14</f>
        <v>49</v>
      </c>
      <c r="L10" s="22">
        <f t="shared" si="0"/>
        <v>47.714285714285715</v>
      </c>
      <c r="M10" s="22">
        <f t="shared" si="1"/>
        <v>12.932056883500595</v>
      </c>
      <c r="N10" s="43">
        <f t="shared" si="3"/>
        <v>27.103113228893459</v>
      </c>
      <c r="O10" s="22" t="str">
        <f t="shared" si="4"/>
        <v>&gt;34.8</v>
      </c>
      <c r="P10" s="22" t="str">
        <f t="shared" si="5"/>
        <v>&lt;60.6</v>
      </c>
      <c r="Q10" s="22">
        <f t="shared" si="6"/>
        <v>49.6</v>
      </c>
    </row>
    <row r="11" spans="1:17" ht="27.6" x14ac:dyDescent="0.25">
      <c r="A11" s="11">
        <f t="shared" si="7"/>
        <v>7</v>
      </c>
      <c r="B11" s="13" t="s">
        <v>52</v>
      </c>
      <c r="C11" s="13" t="s">
        <v>53</v>
      </c>
      <c r="D11" s="13" t="s">
        <v>15</v>
      </c>
      <c r="E11" s="3">
        <f>[16]список!E15</f>
        <v>70</v>
      </c>
      <c r="F11" s="3">
        <f>[1]список!E15</f>
        <v>46</v>
      </c>
      <c r="G11" s="3">
        <f>[17]список!E15</f>
        <v>66</v>
      </c>
      <c r="H11" s="3">
        <f>[18]список!E15</f>
        <v>73</v>
      </c>
      <c r="I11" s="3">
        <f>[19]список!E15</f>
        <v>75</v>
      </c>
      <c r="J11" s="3">
        <f>[20]список!E15</f>
        <v>76</v>
      </c>
      <c r="K11" s="3">
        <f>[21]список!E15</f>
        <v>60</v>
      </c>
      <c r="L11" s="22">
        <f t="shared" si="0"/>
        <v>66.571428571428569</v>
      </c>
      <c r="M11" s="22">
        <f t="shared" si="1"/>
        <v>10.643576198144794</v>
      </c>
      <c r="N11" s="43">
        <f t="shared" si="3"/>
        <v>15.988204589487889</v>
      </c>
      <c r="O11" s="22" t="str">
        <f t="shared" si="4"/>
        <v>&gt;55.9</v>
      </c>
      <c r="P11" s="22" t="str">
        <f t="shared" si="5"/>
        <v>&lt;77.2</v>
      </c>
      <c r="Q11" s="22">
        <f t="shared" si="6"/>
        <v>70</v>
      </c>
    </row>
    <row r="12" spans="1:17" ht="27.6" x14ac:dyDescent="0.25">
      <c r="A12" s="11">
        <f t="shared" si="7"/>
        <v>8</v>
      </c>
      <c r="B12" s="13" t="s">
        <v>54</v>
      </c>
      <c r="C12" s="13" t="s">
        <v>55</v>
      </c>
      <c r="D12" s="13" t="s">
        <v>47</v>
      </c>
      <c r="E12" s="3">
        <f>[16]список!E16</f>
        <v>60</v>
      </c>
      <c r="F12" s="3">
        <f>[1]список!E16</f>
        <v>3</v>
      </c>
      <c r="G12" s="3">
        <f>[17]список!E16</f>
        <v>63</v>
      </c>
      <c r="H12" s="3">
        <f>[18]список!E16</f>
        <v>55</v>
      </c>
      <c r="I12" s="3">
        <f>[19]список!E16</f>
        <v>64</v>
      </c>
      <c r="J12" s="3">
        <f>[20]список!E16</f>
        <v>48</v>
      </c>
      <c r="K12" s="3">
        <f>[21]список!E16</f>
        <v>53</v>
      </c>
      <c r="L12" s="22">
        <f t="shared" si="0"/>
        <v>49.428571428571431</v>
      </c>
      <c r="M12" s="22">
        <f t="shared" si="1"/>
        <v>21.251330490561003</v>
      </c>
      <c r="N12" s="43">
        <f t="shared" si="3"/>
        <v>42.994021223678324</v>
      </c>
      <c r="O12" s="22" t="str">
        <f t="shared" si="4"/>
        <v>&gt;28.2</v>
      </c>
      <c r="P12" s="22" t="str">
        <f t="shared" si="5"/>
        <v>&lt;70.7</v>
      </c>
      <c r="Q12" s="22">
        <f t="shared" si="6"/>
        <v>57.166666666666664</v>
      </c>
    </row>
    <row r="13" spans="1:17" ht="41.4" x14ac:dyDescent="0.25">
      <c r="A13" s="11">
        <f t="shared" si="7"/>
        <v>9</v>
      </c>
      <c r="B13" s="13" t="s">
        <v>56</v>
      </c>
      <c r="C13" s="13" t="s">
        <v>57</v>
      </c>
      <c r="D13" s="13" t="s">
        <v>12</v>
      </c>
      <c r="E13" s="3">
        <f>[16]список!E17</f>
        <v>80</v>
      </c>
      <c r="F13" s="3">
        <f>[1]список!E17</f>
        <v>44</v>
      </c>
      <c r="G13" s="3">
        <f>[17]список!E17</f>
        <v>100</v>
      </c>
      <c r="H13" s="3">
        <f>[18]список!E17</f>
        <v>94</v>
      </c>
      <c r="I13" s="3">
        <f>[19]список!E17</f>
        <v>87</v>
      </c>
      <c r="J13" s="3">
        <f>[20]список!E17</f>
        <v>62</v>
      </c>
      <c r="K13" s="3">
        <f>[21]список!E17</f>
        <v>84</v>
      </c>
      <c r="L13" s="23">
        <f t="shared" si="0"/>
        <v>78.714285714285708</v>
      </c>
      <c r="M13" s="22">
        <f t="shared" si="1"/>
        <v>19.448344280120491</v>
      </c>
      <c r="N13" s="43">
        <f t="shared" si="3"/>
        <v>24.707515419390823</v>
      </c>
      <c r="O13" s="22" t="str">
        <f t="shared" si="4"/>
        <v>&gt;59.3</v>
      </c>
      <c r="P13" s="22" t="str">
        <f t="shared" si="5"/>
        <v>&lt;98.2</v>
      </c>
      <c r="Q13" s="23">
        <f t="shared" si="6"/>
        <v>81.400000000000006</v>
      </c>
    </row>
    <row r="14" spans="1:17" ht="26.4" x14ac:dyDescent="0.25">
      <c r="A14" s="11">
        <f t="shared" si="7"/>
        <v>10</v>
      </c>
      <c r="B14" s="13" t="s">
        <v>58</v>
      </c>
      <c r="C14" s="15" t="s">
        <v>59</v>
      </c>
      <c r="D14" s="13" t="s">
        <v>9</v>
      </c>
      <c r="E14" s="3">
        <f>[16]список!E18</f>
        <v>85</v>
      </c>
      <c r="F14" s="3">
        <f>[1]список!E18</f>
        <v>59</v>
      </c>
      <c r="G14" s="3">
        <f>[17]список!E18</f>
        <v>62</v>
      </c>
      <c r="H14" s="3">
        <f>[18]список!E18</f>
        <v>91</v>
      </c>
      <c r="I14" s="3">
        <f>[19]список!E18</f>
        <v>74</v>
      </c>
      <c r="J14" s="3">
        <f>[20]список!E18</f>
        <v>44</v>
      </c>
      <c r="K14" s="3">
        <f>[21]список!E18</f>
        <v>74</v>
      </c>
      <c r="L14" s="22">
        <f t="shared" si="0"/>
        <v>69.857142857142861</v>
      </c>
      <c r="M14" s="22">
        <f t="shared" si="1"/>
        <v>16.1186079985067</v>
      </c>
      <c r="N14" s="43">
        <f t="shared" si="3"/>
        <v>23.073671981502432</v>
      </c>
      <c r="O14" s="22" t="str">
        <f t="shared" si="4"/>
        <v>&gt;53.7</v>
      </c>
      <c r="P14" s="22" t="str">
        <f t="shared" si="5"/>
        <v>&lt;86.0</v>
      </c>
      <c r="Q14" s="22">
        <f t="shared" si="6"/>
        <v>70.8</v>
      </c>
    </row>
    <row r="15" spans="1:17" ht="26.4" x14ac:dyDescent="0.25">
      <c r="A15" s="11">
        <f t="shared" si="7"/>
        <v>11</v>
      </c>
      <c r="B15" s="13" t="s">
        <v>60</v>
      </c>
      <c r="C15" s="15" t="s">
        <v>61</v>
      </c>
      <c r="D15" s="13" t="s">
        <v>20</v>
      </c>
      <c r="E15" s="3">
        <f>[16]список!E19</f>
        <v>87</v>
      </c>
      <c r="F15" s="3">
        <f>[1]список!E19</f>
        <v>47</v>
      </c>
      <c r="G15" s="3">
        <f>[17]список!E19</f>
        <v>62</v>
      </c>
      <c r="H15" s="3">
        <f>[18]список!E19</f>
        <v>87</v>
      </c>
      <c r="I15" s="3">
        <f>[19]список!E19</f>
        <v>85</v>
      </c>
      <c r="J15" s="3">
        <f>[20]список!E19</f>
        <v>86</v>
      </c>
      <c r="K15" s="3">
        <f>[21]список!E19</f>
        <v>74</v>
      </c>
      <c r="L15" s="23">
        <f t="shared" si="0"/>
        <v>75.428571428571431</v>
      </c>
      <c r="M15" s="22">
        <f t="shared" si="1"/>
        <v>15.608300599970745</v>
      </c>
      <c r="N15" s="43">
        <f t="shared" si="3"/>
        <v>20.69282276511273</v>
      </c>
      <c r="O15" s="22" t="str">
        <f t="shared" si="4"/>
        <v>&gt;59.8</v>
      </c>
      <c r="P15" s="22" t="str">
        <f t="shared" si="5"/>
        <v>&lt;91.0</v>
      </c>
      <c r="Q15" s="23">
        <f t="shared" si="6"/>
        <v>80.166666666666671</v>
      </c>
    </row>
    <row r="16" spans="1:17" ht="27.6" x14ac:dyDescent="0.25">
      <c r="A16" s="11">
        <f t="shared" si="7"/>
        <v>12</v>
      </c>
      <c r="B16" s="12" t="s">
        <v>62</v>
      </c>
      <c r="C16" s="15" t="s">
        <v>63</v>
      </c>
      <c r="D16" s="13" t="s">
        <v>26</v>
      </c>
      <c r="E16" s="3">
        <f>[16]список!E20</f>
        <v>65</v>
      </c>
      <c r="F16" s="3">
        <f>[1]список!E20</f>
        <v>70</v>
      </c>
      <c r="G16" s="3">
        <f>[17]список!E20</f>
        <v>96</v>
      </c>
      <c r="H16" s="3">
        <f>[18]список!E20</f>
        <v>93</v>
      </c>
      <c r="I16" s="3">
        <f>[19]список!E20</f>
        <v>98</v>
      </c>
      <c r="J16" s="3">
        <f>[20]список!E20</f>
        <v>90</v>
      </c>
      <c r="K16" s="3">
        <f>[21]список!E20</f>
        <v>68</v>
      </c>
      <c r="L16" s="23">
        <f t="shared" si="0"/>
        <v>82.857142857142861</v>
      </c>
      <c r="M16" s="22">
        <f t="shared" si="1"/>
        <v>14.496304947911984</v>
      </c>
      <c r="N16" s="43">
        <f t="shared" si="3"/>
        <v>17.495540454376531</v>
      </c>
      <c r="O16" s="22" t="str">
        <f t="shared" si="4"/>
        <v>&gt;68.4</v>
      </c>
      <c r="P16" s="22" t="str">
        <f t="shared" si="5"/>
        <v>&lt;97.4</v>
      </c>
      <c r="Q16" s="23">
        <f t="shared" si="6"/>
        <v>87.25</v>
      </c>
    </row>
    <row r="17" spans="1:17" ht="29.4" customHeight="1" x14ac:dyDescent="0.25">
      <c r="A17" s="11">
        <f t="shared" si="7"/>
        <v>13</v>
      </c>
      <c r="B17" s="14" t="s">
        <v>64</v>
      </c>
      <c r="C17" s="16" t="s">
        <v>65</v>
      </c>
      <c r="D17" s="14" t="s">
        <v>66</v>
      </c>
      <c r="E17" s="3">
        <f>[16]список!E21</f>
        <v>63</v>
      </c>
      <c r="F17" s="3">
        <f>[1]список!E21</f>
        <v>22</v>
      </c>
      <c r="G17" s="3">
        <f>[17]список!E21</f>
        <v>51</v>
      </c>
      <c r="H17" s="3">
        <f>[18]список!E21</f>
        <v>64</v>
      </c>
      <c r="I17" s="3">
        <f>[19]список!E21</f>
        <v>67</v>
      </c>
      <c r="J17" s="3">
        <f>[20]список!E21</f>
        <v>48</v>
      </c>
      <c r="K17" s="3">
        <f>[21]список!E21</f>
        <v>49</v>
      </c>
      <c r="L17" s="22">
        <f t="shared" si="0"/>
        <v>52</v>
      </c>
      <c r="M17" s="22">
        <f t="shared" si="1"/>
        <v>15.362291495737216</v>
      </c>
      <c r="N17" s="43">
        <f t="shared" si="3"/>
        <v>29.542868261033107</v>
      </c>
      <c r="O17" s="22" t="str">
        <f t="shared" si="4"/>
        <v>&gt;36.6</v>
      </c>
      <c r="P17" s="22" t="str">
        <f t="shared" si="5"/>
        <v>&lt;67.4</v>
      </c>
      <c r="Q17" s="22">
        <f t="shared" si="6"/>
        <v>57</v>
      </c>
    </row>
    <row r="18" spans="1:17" ht="40.200000000000003" customHeight="1" x14ac:dyDescent="0.25">
      <c r="A18" s="11">
        <f t="shared" si="7"/>
        <v>14</v>
      </c>
      <c r="B18" s="14" t="s">
        <v>67</v>
      </c>
      <c r="C18" s="16" t="s">
        <v>68</v>
      </c>
      <c r="D18" s="14" t="s">
        <v>23</v>
      </c>
      <c r="E18" s="3">
        <f>[16]список!E22</f>
        <v>70</v>
      </c>
      <c r="F18" s="3">
        <f>[1]список!E22</f>
        <v>48</v>
      </c>
      <c r="G18" s="3">
        <f>[17]список!E22</f>
        <v>100</v>
      </c>
      <c r="H18" s="3">
        <f>[18]список!E22</f>
        <v>90</v>
      </c>
      <c r="I18" s="3">
        <f>[19]список!E22</f>
        <v>100</v>
      </c>
      <c r="J18" s="3">
        <f>[20]список!E22</f>
        <v>88</v>
      </c>
      <c r="K18" s="3">
        <f>[21]список!E22</f>
        <v>66</v>
      </c>
      <c r="L18" s="23">
        <f t="shared" si="0"/>
        <v>80.285714285714292</v>
      </c>
      <c r="M18" s="22">
        <f t="shared" si="1"/>
        <v>19.50824001727036</v>
      </c>
      <c r="N18" s="43">
        <f t="shared" si="3"/>
        <v>24.29851959446486</v>
      </c>
      <c r="O18" s="22" t="str">
        <f t="shared" si="4"/>
        <v>&gt;60.8</v>
      </c>
      <c r="P18" s="22" t="str">
        <f t="shared" si="5"/>
        <v>&lt;99.8</v>
      </c>
      <c r="Q18" s="22">
        <f t="shared" si="6"/>
        <v>78.5</v>
      </c>
    </row>
    <row r="19" spans="1:17" ht="15.6" hidden="1" x14ac:dyDescent="0.25">
      <c r="A19" s="8">
        <f t="shared" si="7"/>
        <v>15</v>
      </c>
      <c r="B19" s="8"/>
      <c r="C19" s="8"/>
      <c r="D19" s="8"/>
      <c r="I19" s="3">
        <f>[19]список!E23</f>
        <v>100</v>
      </c>
      <c r="L19" s="22">
        <f t="shared" si="0"/>
        <v>100</v>
      </c>
      <c r="M19" s="22" t="e">
        <f t="shared" si="1"/>
        <v>#DIV/0!</v>
      </c>
    </row>
    <row r="20" spans="1:17" ht="15.6" hidden="1" x14ac:dyDescent="0.25">
      <c r="A20" s="8">
        <f t="shared" si="7"/>
        <v>16</v>
      </c>
      <c r="B20" s="8"/>
      <c r="C20" s="8"/>
      <c r="D20" s="8"/>
      <c r="I20" s="3">
        <f>[19]список!E24</f>
        <v>100</v>
      </c>
      <c r="L20" s="22">
        <f t="shared" si="0"/>
        <v>100</v>
      </c>
      <c r="M20" s="22" t="e">
        <f t="shared" si="1"/>
        <v>#DIV/0!</v>
      </c>
    </row>
    <row r="21" spans="1:17" ht="15.6" hidden="1" x14ac:dyDescent="0.25">
      <c r="A21" s="8">
        <f t="shared" si="7"/>
        <v>17</v>
      </c>
      <c r="B21" s="8"/>
      <c r="C21" s="8"/>
      <c r="D21" s="8"/>
      <c r="I21" s="3">
        <f>[19]список!E25</f>
        <v>100</v>
      </c>
      <c r="L21" s="22" t="e">
        <f t="shared" ref="L21:L31" si="8">AVERAGE(E21:F21)</f>
        <v>#DIV/0!</v>
      </c>
      <c r="M21" s="22" t="e">
        <f t="shared" ref="M21:M31" si="9">SQRT(_xlfn.VAR.S(E21:F21))</f>
        <v>#DIV/0!</v>
      </c>
    </row>
    <row r="22" spans="1:17" ht="15.6" hidden="1" x14ac:dyDescent="0.25">
      <c r="A22" s="8">
        <f t="shared" si="7"/>
        <v>18</v>
      </c>
      <c r="B22" s="8"/>
      <c r="C22" s="8"/>
      <c r="D22" s="8"/>
      <c r="I22" s="3">
        <f>[19]список!E26</f>
        <v>100</v>
      </c>
      <c r="L22" s="22" t="e">
        <f t="shared" si="8"/>
        <v>#DIV/0!</v>
      </c>
      <c r="M22" s="22" t="e">
        <f t="shared" si="9"/>
        <v>#DIV/0!</v>
      </c>
    </row>
    <row r="23" spans="1:17" ht="15.6" hidden="1" x14ac:dyDescent="0.25">
      <c r="A23" s="8">
        <f t="shared" si="7"/>
        <v>19</v>
      </c>
      <c r="B23" s="8"/>
      <c r="C23" s="8"/>
      <c r="D23" s="8"/>
      <c r="I23" s="3">
        <f>[19]список!E27</f>
        <v>100</v>
      </c>
      <c r="L23" s="22" t="e">
        <f t="shared" si="8"/>
        <v>#DIV/0!</v>
      </c>
      <c r="M23" s="22" t="e">
        <f t="shared" si="9"/>
        <v>#DIV/0!</v>
      </c>
    </row>
    <row r="24" spans="1:17" ht="15.6" hidden="1" x14ac:dyDescent="0.25">
      <c r="A24" s="8">
        <f t="shared" si="7"/>
        <v>20</v>
      </c>
      <c r="B24" s="8"/>
      <c r="C24" s="8"/>
      <c r="D24" s="8"/>
      <c r="I24" s="3">
        <f>[19]список!E28</f>
        <v>100</v>
      </c>
      <c r="L24" s="22" t="e">
        <f t="shared" si="8"/>
        <v>#DIV/0!</v>
      </c>
      <c r="M24" s="22" t="e">
        <f t="shared" si="9"/>
        <v>#DIV/0!</v>
      </c>
    </row>
    <row r="25" spans="1:17" ht="15.6" hidden="1" x14ac:dyDescent="0.25">
      <c r="A25" s="8">
        <f t="shared" si="7"/>
        <v>21</v>
      </c>
      <c r="B25" s="8"/>
      <c r="C25" s="8"/>
      <c r="D25" s="8"/>
      <c r="I25" s="3">
        <f>[19]список!E29</f>
        <v>100</v>
      </c>
      <c r="L25" s="22" t="e">
        <f t="shared" si="8"/>
        <v>#DIV/0!</v>
      </c>
      <c r="M25" s="22" t="e">
        <f t="shared" si="9"/>
        <v>#DIV/0!</v>
      </c>
    </row>
    <row r="26" spans="1:17" ht="15.6" hidden="1" x14ac:dyDescent="0.25">
      <c r="A26" s="8">
        <f t="shared" si="7"/>
        <v>22</v>
      </c>
      <c r="B26" s="8"/>
      <c r="C26" s="8"/>
      <c r="D26" s="8"/>
      <c r="I26" s="3">
        <f>[19]список!E30</f>
        <v>100</v>
      </c>
      <c r="L26" s="22" t="e">
        <f t="shared" si="8"/>
        <v>#DIV/0!</v>
      </c>
      <c r="M26" s="22" t="e">
        <f t="shared" si="9"/>
        <v>#DIV/0!</v>
      </c>
    </row>
    <row r="27" spans="1:17" ht="15.6" hidden="1" x14ac:dyDescent="0.25">
      <c r="A27" s="8">
        <f t="shared" si="7"/>
        <v>23</v>
      </c>
      <c r="B27" s="8"/>
      <c r="C27" s="8"/>
      <c r="D27" s="8"/>
      <c r="I27" s="3">
        <f>[19]список!E31</f>
        <v>100</v>
      </c>
      <c r="L27" s="22" t="e">
        <f t="shared" si="8"/>
        <v>#DIV/0!</v>
      </c>
      <c r="M27" s="22" t="e">
        <f t="shared" si="9"/>
        <v>#DIV/0!</v>
      </c>
    </row>
    <row r="28" spans="1:17" ht="15.6" hidden="1" x14ac:dyDescent="0.25">
      <c r="A28" s="8">
        <f t="shared" si="7"/>
        <v>24</v>
      </c>
      <c r="B28" s="8"/>
      <c r="C28" s="8"/>
      <c r="D28" s="8"/>
      <c r="I28" s="3">
        <f>[19]список!E32</f>
        <v>100</v>
      </c>
      <c r="L28" s="22" t="e">
        <f t="shared" si="8"/>
        <v>#DIV/0!</v>
      </c>
      <c r="M28" s="22" t="e">
        <f t="shared" si="9"/>
        <v>#DIV/0!</v>
      </c>
    </row>
    <row r="29" spans="1:17" ht="15.6" hidden="1" x14ac:dyDescent="0.25">
      <c r="A29" s="8">
        <f t="shared" si="7"/>
        <v>25</v>
      </c>
      <c r="B29" s="8"/>
      <c r="C29" s="8"/>
      <c r="D29" s="8"/>
      <c r="I29" s="3">
        <f>[19]список!E33</f>
        <v>100</v>
      </c>
      <c r="L29" s="22" t="e">
        <f t="shared" si="8"/>
        <v>#DIV/0!</v>
      </c>
      <c r="M29" s="22" t="e">
        <f t="shared" si="9"/>
        <v>#DIV/0!</v>
      </c>
    </row>
    <row r="30" spans="1:17" ht="15.6" hidden="1" x14ac:dyDescent="0.25">
      <c r="A30" s="8"/>
      <c r="B30" s="8"/>
      <c r="C30" s="8"/>
      <c r="D30" s="8"/>
      <c r="I30" s="3">
        <f>[19]список!E34</f>
        <v>0</v>
      </c>
      <c r="L30" s="22" t="e">
        <f t="shared" si="8"/>
        <v>#DIV/0!</v>
      </c>
      <c r="M30" s="22" t="e">
        <f t="shared" si="9"/>
        <v>#DIV/0!</v>
      </c>
    </row>
    <row r="31" spans="1:17" ht="15.6" hidden="1" x14ac:dyDescent="0.25">
      <c r="A31" s="8"/>
      <c r="B31" s="8"/>
      <c r="C31" s="8"/>
      <c r="D31" s="8"/>
      <c r="I31" s="3">
        <f>[19]список!E35</f>
        <v>0</v>
      </c>
      <c r="L31" s="22" t="e">
        <f t="shared" si="8"/>
        <v>#DIV/0!</v>
      </c>
      <c r="M31" s="22" t="e">
        <f t="shared" si="9"/>
        <v>#DIV/0!</v>
      </c>
    </row>
  </sheetData>
  <mergeCells count="3">
    <mergeCell ref="A3:D3"/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"/>
  <sheetViews>
    <sheetView tabSelected="1" topLeftCell="D1" workbookViewId="0">
      <selection activeCell="M5" sqref="M5:P5"/>
    </sheetView>
  </sheetViews>
  <sheetFormatPr defaultRowHeight="14.4" x14ac:dyDescent="0.3"/>
  <cols>
    <col min="1" max="1" width="4.33203125" customWidth="1"/>
    <col min="2" max="2" width="43" customWidth="1"/>
    <col min="3" max="3" width="47.6640625" customWidth="1"/>
    <col min="4" max="4" width="26.5546875" customWidth="1"/>
    <col min="5" max="9" width="4.6640625" customWidth="1"/>
    <col min="10" max="10" width="4.21875" customWidth="1"/>
    <col min="11" max="11" width="5.88671875" customWidth="1"/>
    <col min="12" max="12" width="5.6640625" customWidth="1"/>
    <col min="13" max="13" width="5.77734375" customWidth="1"/>
    <col min="14" max="14" width="7.33203125" customWidth="1"/>
    <col min="15" max="15" width="7.21875" customWidth="1"/>
  </cols>
  <sheetData>
    <row r="1" spans="1:16" ht="21" customHeight="1" x14ac:dyDescent="0.3">
      <c r="A1" s="36" t="s">
        <v>0</v>
      </c>
      <c r="B1" s="37"/>
      <c r="C1" s="37"/>
      <c r="D1" s="37"/>
    </row>
    <row r="2" spans="1:16" ht="19.95" customHeight="1" x14ac:dyDescent="0.3">
      <c r="A2" s="38" t="s">
        <v>69</v>
      </c>
      <c r="B2" s="39"/>
      <c r="C2" s="39"/>
      <c r="D2" s="39"/>
    </row>
    <row r="3" spans="1:16" ht="19.95" customHeight="1" x14ac:dyDescent="0.3">
      <c r="A3" s="34" t="s">
        <v>2</v>
      </c>
      <c r="B3" s="35"/>
      <c r="C3" s="35"/>
      <c r="D3" s="35"/>
      <c r="L3" s="42">
        <v>1</v>
      </c>
    </row>
    <row r="4" spans="1:16" ht="57.6" customHeight="1" x14ac:dyDescent="0.3">
      <c r="A4" s="17" t="s">
        <v>3</v>
      </c>
      <c r="B4" s="17" t="s">
        <v>4</v>
      </c>
      <c r="C4" s="17" t="s">
        <v>5</v>
      </c>
      <c r="D4" s="17" t="s">
        <v>6</v>
      </c>
      <c r="E4" s="24" t="s">
        <v>75</v>
      </c>
      <c r="F4" s="24" t="s">
        <v>76</v>
      </c>
      <c r="G4" s="24" t="s">
        <v>80</v>
      </c>
      <c r="H4" s="24" t="s">
        <v>81</v>
      </c>
      <c r="I4" s="24" t="s">
        <v>79</v>
      </c>
      <c r="J4" s="24" t="s">
        <v>94</v>
      </c>
      <c r="K4" s="21" t="s">
        <v>77</v>
      </c>
      <c r="L4" s="21" t="s">
        <v>78</v>
      </c>
      <c r="M4" s="40" t="s">
        <v>96</v>
      </c>
      <c r="N4" s="40" t="s">
        <v>97</v>
      </c>
      <c r="O4" s="40" t="s">
        <v>98</v>
      </c>
      <c r="P4" s="41" t="s">
        <v>99</v>
      </c>
    </row>
    <row r="5" spans="1:16" ht="56.4" customHeight="1" x14ac:dyDescent="0.3">
      <c r="A5" s="18">
        <v>1</v>
      </c>
      <c r="B5" s="19" t="s">
        <v>70</v>
      </c>
      <c r="C5" s="19" t="s">
        <v>71</v>
      </c>
      <c r="D5" s="19" t="s">
        <v>66</v>
      </c>
      <c r="E5" s="3">
        <f>[22]список!E9</f>
        <v>75</v>
      </c>
      <c r="F5" s="3">
        <f>[23]список!E9</f>
        <v>27</v>
      </c>
      <c r="G5" s="3">
        <f>[24]список!E9</f>
        <v>48</v>
      </c>
      <c r="H5" s="3">
        <f>[25]список!E9</f>
        <v>84</v>
      </c>
      <c r="I5" s="3">
        <f>[26]список!E9</f>
        <v>64</v>
      </c>
      <c r="J5" s="3">
        <f>[27]список!E9</f>
        <v>76</v>
      </c>
      <c r="K5" s="22">
        <f>AVERAGE(E5:J5)</f>
        <v>62.333333333333336</v>
      </c>
      <c r="L5" s="22">
        <f>SQRT(_xlfn.VAR.S(E5:J5))</f>
        <v>21.322914122292627</v>
      </c>
      <c r="M5" s="43">
        <f t="shared" ref="M5" si="0">L5/K5*100</f>
        <v>34.207883618651266</v>
      </c>
      <c r="N5" s="22" t="str">
        <f>CONCATENATE("&gt;",TEXT(K5-$L$3*L5,"0.0"))</f>
        <v>&gt;41.0</v>
      </c>
      <c r="O5" s="22" t="str">
        <f>CONCATENATE("&lt;",TEXT(K5+$L$3*L5,"0.0"))</f>
        <v>&lt;83.7</v>
      </c>
      <c r="P5" s="22">
        <f>AVERAGEIFS(E5:J5,E5:J5,N5,E5:J5,O5)</f>
        <v>65.75</v>
      </c>
    </row>
    <row r="6" spans="1:16" ht="31.2" x14ac:dyDescent="0.3">
      <c r="A6" s="18">
        <f>A5+1</f>
        <v>2</v>
      </c>
      <c r="B6" s="20" t="s">
        <v>72</v>
      </c>
      <c r="C6" s="20" t="s">
        <v>73</v>
      </c>
      <c r="D6" s="20" t="s">
        <v>9</v>
      </c>
      <c r="E6" s="3">
        <f>[22]список!E10</f>
        <v>70</v>
      </c>
      <c r="F6" s="3">
        <f>[23]список!E10</f>
        <v>69</v>
      </c>
      <c r="G6" s="3">
        <f>[24]список!E10</f>
        <v>67</v>
      </c>
      <c r="H6" s="3">
        <f>[25]список!E10</f>
        <v>86</v>
      </c>
      <c r="I6" s="3">
        <f>[26]список!E10</f>
        <v>84</v>
      </c>
      <c r="J6" s="3">
        <f>[27]список!E10</f>
        <v>88</v>
      </c>
      <c r="K6" s="23">
        <f t="shared" ref="K6:K7" si="1">AVERAGE(E6:J6)</f>
        <v>77.333333333333329</v>
      </c>
      <c r="L6" s="22">
        <f t="shared" ref="L6:L7" si="2">SQRT(_xlfn.VAR.S(E6:J6))</f>
        <v>9.6263527187957934</v>
      </c>
      <c r="M6" s="43">
        <f t="shared" ref="M6:M7" si="3">L6/K6*100</f>
        <v>12.447869894994561</v>
      </c>
      <c r="N6" s="22" t="str">
        <f t="shared" ref="N6:N7" si="4">CONCATENATE("&gt;",TEXT(K6-$L$3*L6,"0.0"))</f>
        <v>&gt;67.7</v>
      </c>
      <c r="O6" s="22" t="str">
        <f t="shared" ref="O6:O7" si="5">CONCATENATE("&lt;",TEXT(K6+$L$3*L6,"0.0"))</f>
        <v>&lt;87.0</v>
      </c>
      <c r="P6" s="22">
        <f t="shared" ref="P6:P7" si="6">AVERAGEIFS(E6:J6,E6:J6,N6,E6:J6,O6)</f>
        <v>77.25</v>
      </c>
    </row>
    <row r="7" spans="1:16" ht="31.2" x14ac:dyDescent="0.3">
      <c r="A7" s="18">
        <f>A6+1</f>
        <v>3</v>
      </c>
      <c r="B7" s="20" t="s">
        <v>92</v>
      </c>
      <c r="C7" s="20" t="s">
        <v>93</v>
      </c>
      <c r="D7" s="20" t="s">
        <v>12</v>
      </c>
      <c r="E7" s="3">
        <f>[22]список!E11</f>
        <v>70</v>
      </c>
      <c r="F7" s="3">
        <f>[23]список!E11</f>
        <v>17</v>
      </c>
      <c r="G7" s="3">
        <f>[24]список!E11</f>
        <v>98</v>
      </c>
      <c r="H7" s="3">
        <f>[25]список!E11</f>
        <v>87</v>
      </c>
      <c r="I7" s="3">
        <f>[26]список!E11</f>
        <v>92</v>
      </c>
      <c r="J7" s="3">
        <f>[27]список!E11</f>
        <v>69</v>
      </c>
      <c r="K7" s="22">
        <f t="shared" si="1"/>
        <v>72.166666666666671</v>
      </c>
      <c r="L7" s="22">
        <f t="shared" si="2"/>
        <v>29.457879534458456</v>
      </c>
      <c r="M7" s="43">
        <f t="shared" si="3"/>
        <v>40.819232611258826</v>
      </c>
      <c r="N7" s="22" t="str">
        <f t="shared" si="4"/>
        <v>&gt;42.7</v>
      </c>
      <c r="O7" s="22" t="str">
        <f t="shared" si="5"/>
        <v>&lt;101.6</v>
      </c>
      <c r="P7" s="23">
        <f t="shared" si="6"/>
        <v>83.2</v>
      </c>
    </row>
  </sheetData>
  <mergeCells count="3">
    <mergeCell ref="A3:D3"/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бак_проект</vt:lpstr>
      <vt:lpstr>бак_нир</vt:lpstr>
      <vt:lpstr>маг_нир</vt:lpstr>
      <vt:lpstr>маг_проект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Саинов Михаил Петрович</dc:creator>
  <cp:lastModifiedBy>Саинов Михаил Петрович</cp:lastModifiedBy>
  <dcterms:created xsi:type="dcterms:W3CDTF">2018-04-16T16:54:03Z</dcterms:created>
  <dcterms:modified xsi:type="dcterms:W3CDTF">2018-05-31T06:38:47Z</dcterms:modified>
</cp:coreProperties>
</file>